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80" windowHeight="14940"/>
  </bookViews>
  <sheets>
    <sheet name="Problem" sheetId="7" r:id="rId1"/>
    <sheet name="Reference Data" sheetId="6" r:id="rId2"/>
    <sheet name="Solution" sheetId="5" r:id="rId3"/>
  </sheets>
  <calcPr calcId="144525"/>
</workbook>
</file>

<file path=xl/comments1.xml><?xml version="1.0" encoding="utf-8"?>
<comments xmlns="http://schemas.openxmlformats.org/spreadsheetml/2006/main">
  <authors>
    <author>Rafiul Haq</author>
  </authors>
  <commentList>
    <comment ref="G4" authorId="0">
      <text>
        <r>
          <rPr>
            <b/>
            <sz val="14"/>
            <rFont val="Tahoma"/>
            <charset val="134"/>
          </rPr>
          <t>Task 01.</t>
        </r>
      </text>
    </comment>
    <comment ref="H4" authorId="0">
      <text>
        <r>
          <rPr>
            <b/>
            <sz val="14"/>
            <rFont val="Tahoma"/>
            <charset val="134"/>
          </rPr>
          <t>Task 02.</t>
        </r>
      </text>
    </comment>
    <comment ref="I4" authorId="0">
      <text>
        <r>
          <rPr>
            <b/>
            <sz val="14"/>
            <rFont val="Tahoma"/>
            <charset val="134"/>
          </rPr>
          <t xml:space="preserve">Task 05 
</t>
        </r>
        <r>
          <rPr>
            <sz val="10"/>
            <rFont val="Tahoma"/>
            <charset val="134"/>
          </rPr>
          <t>Helper Column</t>
        </r>
      </text>
    </comment>
    <comment ref="J4" authorId="0">
      <text>
        <r>
          <rPr>
            <b/>
            <sz val="14"/>
            <rFont val="Tahoma"/>
            <charset val="134"/>
          </rPr>
          <t xml:space="preserve">Task 05
</t>
        </r>
        <r>
          <rPr>
            <sz val="10"/>
            <rFont val="Tahoma"/>
            <charset val="134"/>
          </rPr>
          <t>Helper Column</t>
        </r>
      </text>
    </comment>
  </commentList>
</comments>
</file>

<file path=xl/sharedStrings.xml><?xml version="1.0" encoding="utf-8"?>
<sst xmlns="http://schemas.openxmlformats.org/spreadsheetml/2006/main" count="427" uniqueCount="38">
  <si>
    <t>Excel Data</t>
  </si>
  <si>
    <t>Date</t>
  </si>
  <si>
    <t>Sales Rep</t>
  </si>
  <si>
    <t>Shift</t>
  </si>
  <si>
    <t>Cost Price</t>
  </si>
  <si>
    <t>Selling Price</t>
  </si>
  <si>
    <t>Profit</t>
  </si>
  <si>
    <t>Profit %</t>
  </si>
  <si>
    <t>Commission</t>
  </si>
  <si>
    <t>Weekday</t>
  </si>
  <si>
    <t>Ben</t>
  </si>
  <si>
    <t>Night</t>
  </si>
  <si>
    <t>Jacob</t>
  </si>
  <si>
    <t>Day</t>
  </si>
  <si>
    <t>ShiftWise Daily Payment</t>
  </si>
  <si>
    <t>Payment per Shift</t>
  </si>
  <si>
    <t>Commission Data</t>
  </si>
  <si>
    <t>Commission %</t>
  </si>
  <si>
    <t>Below 12%</t>
  </si>
  <si>
    <t>12% to 20%</t>
  </si>
  <si>
    <t>More than 20%</t>
  </si>
  <si>
    <t>Week Day Calculation</t>
  </si>
  <si>
    <t>Digit</t>
  </si>
  <si>
    <t>Monday</t>
  </si>
  <si>
    <t>Tuesday</t>
  </si>
  <si>
    <t>Wednesday</t>
  </si>
  <si>
    <t>Thursday</t>
  </si>
  <si>
    <t>Friday</t>
  </si>
  <si>
    <t>Excel Data for Practice Free Download</t>
  </si>
  <si>
    <t>Task 03</t>
  </si>
  <si>
    <t>Name</t>
  </si>
  <si>
    <t>Task 04</t>
  </si>
  <si>
    <t>Total</t>
  </si>
  <si>
    <t>Task 05</t>
  </si>
  <si>
    <t>Total Profit</t>
  </si>
  <si>
    <t>Mean Profit</t>
  </si>
  <si>
    <r>
      <rPr>
        <sz val="14"/>
        <rFont val="Calibri"/>
        <charset val="134"/>
        <scheme val="minor"/>
      </rPr>
      <t xml:space="preserve">The company earns maximum average profit on </t>
    </r>
    <r>
      <rPr>
        <sz val="14"/>
        <color rgb="FFFF0000"/>
        <rFont val="Calibri"/>
        <charset val="134"/>
        <scheme val="minor"/>
      </rPr>
      <t>Tuesday</t>
    </r>
    <r>
      <rPr>
        <sz val="14"/>
        <rFont val="Calibri"/>
        <charset val="134"/>
        <scheme val="minor"/>
      </rPr>
      <t>.</t>
    </r>
  </si>
  <si>
    <t>Task 05 Alternate Solution (Without Helper Columns, Using SUMPRODUCT)</t>
  </si>
</sst>
</file>

<file path=xl/styles.xml><?xml version="1.0" encoding="utf-8"?>
<styleSheet xmlns="http://schemas.openxmlformats.org/spreadsheetml/2006/main">
  <numFmts count="7">
    <numFmt numFmtId="176" formatCode="&quot;$&quot;#,##0"/>
    <numFmt numFmtId="177" formatCode="&quot;$&quot;#,##0.00"/>
    <numFmt numFmtId="178" formatCode="0.0%"/>
    <numFmt numFmtId="41" formatCode="_-* #,##0_-;\-* #,##0_-;_-* &quot;-&quot;_-;_-@_-"/>
    <numFmt numFmtId="179" formatCode="_(&quot;$&quot;* #,##0.00_);_(&quot;$&quot;* \(#,##0.00\);_(&quot;$&quot;* &quot;-&quot;??_);_(@_)"/>
    <numFmt numFmtId="43" formatCode="_-* #,##0.00_-;\-* #,##0.00_-;_-* &quot;-&quot;??_-;_-@_-"/>
    <numFmt numFmtId="42" formatCode="_-&quot;£&quot;* #,##0_-;\-&quot;£&quot;* #,##0_-;_-&quot;£&quot;* &quot;-&quot;_-;_-@_-"/>
  </numFmts>
  <fonts count="29">
    <font>
      <sz val="11"/>
      <color theme="1"/>
      <name val="Calibri"/>
      <charset val="134"/>
      <scheme val="minor"/>
    </font>
    <font>
      <sz val="12"/>
      <color theme="1"/>
      <name val="Calibri"/>
      <charset val="134"/>
      <scheme val="minor"/>
    </font>
    <font>
      <b/>
      <sz val="16"/>
      <color theme="3"/>
      <name val="Calibri"/>
      <charset val="134"/>
      <scheme val="minor"/>
    </font>
    <font>
      <b/>
      <sz val="14"/>
      <color theme="1"/>
      <name val="Calibri"/>
      <charset val="134"/>
      <scheme val="minor"/>
    </font>
    <font>
      <b/>
      <sz val="12"/>
      <color theme="1"/>
      <name val="Calibri"/>
      <charset val="134"/>
      <scheme val="minor"/>
    </font>
    <font>
      <sz val="14"/>
      <color theme="1"/>
      <name val="Calibri"/>
      <charset val="134"/>
      <scheme val="minor"/>
    </font>
    <font>
      <sz val="14"/>
      <name val="Calibri"/>
      <charset val="134"/>
      <scheme val="minor"/>
    </font>
    <font>
      <u/>
      <sz val="11"/>
      <color rgb="FF0000FF"/>
      <name val="Calibri"/>
      <charset val="0"/>
      <scheme val="minor"/>
    </font>
    <font>
      <u/>
      <sz val="11"/>
      <color rgb="FF800080"/>
      <name val="Calibri"/>
      <charset val="0"/>
      <scheme val="minor"/>
    </font>
    <font>
      <sz val="11"/>
      <color theme="1"/>
      <name val="Calibri"/>
      <charset val="134"/>
      <scheme val="minor"/>
    </font>
    <font>
      <sz val="11"/>
      <color theme="1"/>
      <name val="Calibri"/>
      <charset val="0"/>
      <scheme val="minor"/>
    </font>
    <font>
      <sz val="11"/>
      <color rgb="FF9C6500"/>
      <name val="Calibri"/>
      <charset val="0"/>
      <scheme val="minor"/>
    </font>
    <font>
      <b/>
      <sz val="15"/>
      <color theme="3"/>
      <name val="Calibri"/>
      <charset val="134"/>
      <scheme val="minor"/>
    </font>
    <font>
      <i/>
      <sz val="11"/>
      <color rgb="FF7F7F7F"/>
      <name val="Calibri"/>
      <charset val="0"/>
      <scheme val="minor"/>
    </font>
    <font>
      <sz val="11"/>
      <color rgb="FF006100"/>
      <name val="Calibri"/>
      <charset val="0"/>
      <scheme val="minor"/>
    </font>
    <font>
      <sz val="11"/>
      <color rgb="FF9C0006"/>
      <name val="Calibri"/>
      <charset val="0"/>
      <scheme val="minor"/>
    </font>
    <font>
      <b/>
      <sz val="11"/>
      <color theme="3"/>
      <name val="Calibri"/>
      <charset val="134"/>
      <scheme val="minor"/>
    </font>
    <font>
      <sz val="11"/>
      <color theme="0"/>
      <name val="Calibri"/>
      <charset val="0"/>
      <scheme val="minor"/>
    </font>
    <font>
      <b/>
      <sz val="11"/>
      <color rgb="FF3F3F3F"/>
      <name val="Calibri"/>
      <charset val="0"/>
      <scheme val="minor"/>
    </font>
    <font>
      <b/>
      <sz val="11"/>
      <color theme="1"/>
      <name val="Calibri"/>
      <charset val="0"/>
      <scheme val="minor"/>
    </font>
    <font>
      <b/>
      <sz val="18"/>
      <color theme="3"/>
      <name val="Calibri"/>
      <charset val="134"/>
      <scheme val="minor"/>
    </font>
    <font>
      <b/>
      <sz val="11"/>
      <color rgb="FFFFFFFF"/>
      <name val="Calibri"/>
      <charset val="0"/>
      <scheme val="minor"/>
    </font>
    <font>
      <sz val="11"/>
      <color rgb="FFFA7D00"/>
      <name val="Calibri"/>
      <charset val="0"/>
      <scheme val="minor"/>
    </font>
    <font>
      <sz val="11"/>
      <color rgb="FF3F3F76"/>
      <name val="Calibri"/>
      <charset val="0"/>
      <scheme val="minor"/>
    </font>
    <font>
      <b/>
      <sz val="11"/>
      <color rgb="FFFA7D00"/>
      <name val="Calibri"/>
      <charset val="0"/>
      <scheme val="minor"/>
    </font>
    <font>
      <sz val="11"/>
      <color rgb="FFFF0000"/>
      <name val="Calibri"/>
      <charset val="0"/>
      <scheme val="minor"/>
    </font>
    <font>
      <sz val="14"/>
      <color rgb="FFFF0000"/>
      <name val="Calibri"/>
      <charset val="134"/>
      <scheme val="minor"/>
    </font>
    <font>
      <sz val="10"/>
      <name val="Tahoma"/>
      <charset val="134"/>
    </font>
    <font>
      <b/>
      <sz val="14"/>
      <name val="Tahoma"/>
      <charset val="134"/>
    </font>
  </fonts>
  <fills count="37">
    <fill>
      <patternFill patternType="none"/>
    </fill>
    <fill>
      <patternFill patternType="gray125"/>
    </fill>
    <fill>
      <patternFill patternType="solid">
        <fgColor rgb="FFD9D9FF"/>
        <bgColor indexed="64"/>
      </patternFill>
    </fill>
    <fill>
      <patternFill patternType="solid">
        <fgColor rgb="FFECFFCC"/>
        <bgColor indexed="64"/>
      </patternFill>
    </fill>
    <fill>
      <patternFill patternType="solid">
        <fgColor rgb="FFFFCCEC"/>
        <bgColor indexed="64"/>
      </patternFill>
    </fill>
    <fill>
      <patternFill patternType="solid">
        <fgColor theme="9"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bgColor indexed="64"/>
      </patternFill>
    </fill>
    <fill>
      <patternFill patternType="solid">
        <fgColor theme="8" tint="0.799981688894314"/>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s>
  <borders count="13">
    <border>
      <left/>
      <right/>
      <top/>
      <bottom/>
      <diagonal/>
    </border>
    <border>
      <left/>
      <right/>
      <top/>
      <bottom style="thick">
        <color rgb="FF9999F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xf numFmtId="0" fontId="17" fillId="24" borderId="0" applyNumberFormat="0" applyBorder="0" applyAlignment="0" applyProtection="0">
      <alignment vertical="center"/>
    </xf>
    <xf numFmtId="0" fontId="10" fillId="36" borderId="0" applyNumberFormat="0" applyBorder="0" applyAlignment="0" applyProtection="0">
      <alignment vertical="center"/>
    </xf>
    <xf numFmtId="0" fontId="17" fillId="33" borderId="0" applyNumberFormat="0" applyBorder="0" applyAlignment="0" applyProtection="0">
      <alignment vertical="center"/>
    </xf>
    <xf numFmtId="0" fontId="17" fillId="27" borderId="0" applyNumberFormat="0" applyBorder="0" applyAlignment="0" applyProtection="0">
      <alignment vertical="center"/>
    </xf>
    <xf numFmtId="0" fontId="10" fillId="31" borderId="0" applyNumberFormat="0" applyBorder="0" applyAlignment="0" applyProtection="0">
      <alignment vertical="center"/>
    </xf>
    <xf numFmtId="0" fontId="10" fillId="28" borderId="0" applyNumberFormat="0" applyBorder="0" applyAlignment="0" applyProtection="0">
      <alignment vertical="center"/>
    </xf>
    <xf numFmtId="0" fontId="17" fillId="11" borderId="0" applyNumberFormat="0" applyBorder="0" applyAlignment="0" applyProtection="0">
      <alignment vertical="center"/>
    </xf>
    <xf numFmtId="0" fontId="17" fillId="34" borderId="0" applyNumberFormat="0" applyBorder="0" applyAlignment="0" applyProtection="0">
      <alignment vertical="center"/>
    </xf>
    <xf numFmtId="0" fontId="10" fillId="25" borderId="0" applyNumberFormat="0" applyBorder="0" applyAlignment="0" applyProtection="0">
      <alignment vertical="center"/>
    </xf>
    <xf numFmtId="0" fontId="17" fillId="26" borderId="0" applyNumberFormat="0" applyBorder="0" applyAlignment="0" applyProtection="0">
      <alignment vertical="center"/>
    </xf>
    <xf numFmtId="0" fontId="22" fillId="0" borderId="10" applyNumberFormat="0" applyFill="0" applyAlignment="0" applyProtection="0">
      <alignment vertical="center"/>
    </xf>
    <xf numFmtId="0" fontId="10" fillId="35"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0" fillId="22" borderId="0" applyNumberFormat="0" applyBorder="0" applyAlignment="0" applyProtection="0">
      <alignment vertical="center"/>
    </xf>
    <xf numFmtId="0" fontId="10" fillId="15" borderId="0" applyNumberFormat="0" applyBorder="0" applyAlignment="0" applyProtection="0">
      <alignment vertical="center"/>
    </xf>
    <xf numFmtId="0" fontId="17" fillId="30" borderId="0" applyNumberFormat="0" applyBorder="0" applyAlignment="0" applyProtection="0">
      <alignment vertical="center"/>
    </xf>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7" fillId="17" borderId="0" applyNumberFormat="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5" fillId="9" borderId="0" applyNumberFormat="0" applyBorder="0" applyAlignment="0" applyProtection="0">
      <alignment vertical="center"/>
    </xf>
    <xf numFmtId="0" fontId="10" fillId="14" borderId="0" applyNumberFormat="0" applyBorder="0" applyAlignment="0" applyProtection="0">
      <alignment vertical="center"/>
    </xf>
    <xf numFmtId="0" fontId="19" fillId="0" borderId="7" applyNumberFormat="0" applyFill="0" applyAlignment="0" applyProtection="0">
      <alignment vertical="center"/>
    </xf>
    <xf numFmtId="0" fontId="18" fillId="12" borderId="6" applyNumberFormat="0" applyAlignment="0" applyProtection="0">
      <alignment vertical="center"/>
    </xf>
    <xf numFmtId="179" fontId="0" fillId="0" borderId="0" applyFont="0" applyFill="0" applyBorder="0" applyAlignment="0" applyProtection="0"/>
    <xf numFmtId="0" fontId="10" fillId="10" borderId="0" applyNumberFormat="0" applyBorder="0" applyAlignment="0" applyProtection="0">
      <alignment vertical="center"/>
    </xf>
    <xf numFmtId="0" fontId="9" fillId="13" borderId="8" applyNumberFormat="0" applyFont="0" applyAlignment="0" applyProtection="0">
      <alignment vertical="center"/>
    </xf>
    <xf numFmtId="0" fontId="23" fillId="29" borderId="11" applyNumberFormat="0" applyAlignment="0" applyProtection="0">
      <alignment vertical="center"/>
    </xf>
    <xf numFmtId="0" fontId="16" fillId="0" borderId="0" applyNumberFormat="0" applyFill="0" applyBorder="0" applyAlignment="0" applyProtection="0">
      <alignment vertical="center"/>
    </xf>
    <xf numFmtId="0" fontId="24" fillId="12" borderId="11" applyNumberFormat="0" applyAlignment="0" applyProtection="0">
      <alignment vertical="center"/>
    </xf>
    <xf numFmtId="0" fontId="14" fillId="8" borderId="0" applyNumberFormat="0" applyBorder="0" applyAlignment="0" applyProtection="0">
      <alignment vertical="center"/>
    </xf>
    <xf numFmtId="0" fontId="16" fillId="0" borderId="12" applyNumberFormat="0" applyFill="0" applyAlignment="0" applyProtection="0">
      <alignment vertical="center"/>
    </xf>
    <xf numFmtId="0" fontId="13" fillId="0" borderId="0" applyNumberFormat="0" applyFill="0" applyBorder="0" applyAlignment="0" applyProtection="0">
      <alignment vertical="center"/>
    </xf>
    <xf numFmtId="0" fontId="12" fillId="0" borderId="5" applyNumberFormat="0" applyFill="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20" fillId="0" borderId="0" applyNumberFormat="0" applyFill="0" applyBorder="0" applyAlignment="0" applyProtection="0">
      <alignment vertical="center"/>
    </xf>
    <xf numFmtId="42" fontId="9" fillId="0" borderId="0" applyFont="0" applyFill="0" applyBorder="0" applyAlignment="0" applyProtection="0">
      <alignment vertical="center"/>
    </xf>
    <xf numFmtId="0" fontId="2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 fillId="0" borderId="1" applyNumberFormat="0" applyFill="0" applyAlignment="0" applyProtection="0"/>
    <xf numFmtId="43" fontId="9" fillId="0" borderId="0" applyFont="0" applyFill="0" applyBorder="0" applyAlignment="0" applyProtection="0">
      <alignment vertical="center"/>
    </xf>
    <xf numFmtId="0" fontId="21" fillId="19" borderId="9" applyNumberFormat="0" applyAlignment="0" applyProtection="0">
      <alignment vertical="center"/>
    </xf>
    <xf numFmtId="0" fontId="17" fillId="32" borderId="0" applyNumberFormat="0" applyBorder="0" applyAlignment="0" applyProtection="0">
      <alignment vertical="center"/>
    </xf>
    <xf numFmtId="9" fontId="0" fillId="0" borderId="0" applyFont="0" applyFill="0" applyBorder="0" applyAlignment="0" applyProtection="0"/>
    <xf numFmtId="0" fontId="7" fillId="0" borderId="0" applyNumberFormat="0" applyFill="0" applyBorder="0" applyAlignment="0" applyProtection="0">
      <alignment vertical="center"/>
    </xf>
  </cellStyleXfs>
  <cellXfs count="32">
    <xf numFmtId="0" fontId="0" fillId="0" borderId="0" xfId="0"/>
    <xf numFmtId="0" fontId="1" fillId="0" borderId="0" xfId="0" applyFont="1" applyAlignment="1">
      <alignment vertical="center"/>
    </xf>
    <xf numFmtId="0" fontId="2" fillId="2" borderId="1" xfId="43" applyFill="1" applyAlignment="1">
      <alignment horizontal="center" vertical="center"/>
    </xf>
    <xf numFmtId="0" fontId="3" fillId="3" borderId="2" xfId="0" applyFont="1" applyFill="1" applyBorder="1" applyAlignment="1">
      <alignment horizontal="center" vertical="center"/>
    </xf>
    <xf numFmtId="58" fontId="1" fillId="0" borderId="2" xfId="0" applyNumberFormat="1" applyFont="1" applyBorder="1" applyAlignment="1">
      <alignment vertical="center"/>
    </xf>
    <xf numFmtId="0" fontId="1" fillId="0" borderId="2" xfId="0" applyNumberFormat="1" applyFont="1" applyBorder="1" applyAlignment="1">
      <alignment vertical="center"/>
    </xf>
    <xf numFmtId="0" fontId="1" fillId="0" borderId="2" xfId="0" applyFont="1" applyBorder="1" applyAlignment="1">
      <alignment vertical="center"/>
    </xf>
    <xf numFmtId="177" fontId="1" fillId="0" borderId="2" xfId="27" applyNumberFormat="1" applyFont="1" applyBorder="1" applyAlignment="1">
      <alignment vertical="center"/>
    </xf>
    <xf numFmtId="177" fontId="1" fillId="0" borderId="2" xfId="0" applyNumberFormat="1" applyFont="1" applyBorder="1" applyAlignment="1">
      <alignment vertical="center"/>
    </xf>
    <xf numFmtId="10" fontId="1" fillId="0" borderId="2" xfId="47" applyNumberFormat="1" applyFont="1" applyBorder="1" applyAlignment="1">
      <alignment vertical="center"/>
    </xf>
    <xf numFmtId="177" fontId="1" fillId="0" borderId="2" xfId="47" applyNumberFormat="1" applyFont="1" applyBorder="1" applyAlignment="1">
      <alignment vertical="center"/>
    </xf>
    <xf numFmtId="0" fontId="4" fillId="0" borderId="0" xfId="0" applyFont="1" applyAlignment="1">
      <alignmen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2" xfId="0" applyFont="1" applyFill="1" applyBorder="1" applyAlignment="1">
      <alignment horizontal="center" vertical="center"/>
    </xf>
    <xf numFmtId="176" fontId="1" fillId="0" borderId="2" xfId="0" applyNumberFormat="1" applyFont="1" applyBorder="1" applyAlignment="1">
      <alignment vertical="center"/>
    </xf>
    <xf numFmtId="0" fontId="3" fillId="2" borderId="2" xfId="0" applyFont="1" applyFill="1" applyBorder="1" applyAlignment="1">
      <alignment vertical="center"/>
    </xf>
    <xf numFmtId="0" fontId="6" fillId="0" borderId="0" xfId="0" applyFont="1" applyAlignment="1">
      <alignment vertical="center"/>
    </xf>
    <xf numFmtId="0" fontId="3" fillId="5" borderId="2" xfId="0" applyFont="1" applyFill="1" applyBorder="1" applyAlignment="1">
      <alignment vertical="center"/>
    </xf>
    <xf numFmtId="58" fontId="1" fillId="0" borderId="0" xfId="0" applyNumberFormat="1" applyFont="1" applyAlignment="1">
      <alignment vertical="center"/>
    </xf>
    <xf numFmtId="176" fontId="1" fillId="0" borderId="2" xfId="27" applyNumberFormat="1" applyFont="1" applyBorder="1" applyAlignment="1">
      <alignment vertical="center"/>
    </xf>
    <xf numFmtId="0" fontId="1" fillId="0" borderId="0" xfId="0" applyFont="1" applyBorder="1" applyAlignment="1">
      <alignment vertical="center"/>
    </xf>
    <xf numFmtId="176" fontId="1" fillId="0" borderId="0" xfId="27" applyNumberFormat="1" applyFont="1" applyBorder="1" applyAlignment="1">
      <alignment vertical="center"/>
    </xf>
    <xf numFmtId="9" fontId="1" fillId="0" borderId="2" xfId="47" applyFont="1" applyBorder="1" applyAlignment="1">
      <alignment vertical="center"/>
    </xf>
    <xf numFmtId="178" fontId="1" fillId="0" borderId="2" xfId="47" applyNumberFormat="1" applyFont="1" applyBorder="1" applyAlignment="1">
      <alignment vertical="center"/>
    </xf>
    <xf numFmtId="58" fontId="1" fillId="0" borderId="0" xfId="0" applyNumberFormat="1" applyFont="1" applyBorder="1" applyAlignment="1">
      <alignment vertical="center"/>
    </xf>
    <xf numFmtId="10" fontId="1" fillId="0" borderId="0" xfId="47" applyNumberFormat="1" applyFont="1" applyBorder="1" applyAlignment="1">
      <alignment vertical="center"/>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dxfs count="1">
    <dxf>
      <fill>
        <patternFill patternType="solid">
          <bgColor theme="9" tint="0.399945066682943"/>
        </patternFill>
      </fill>
    </dxf>
  </dxfs>
  <tableStyles count="0" defaultTableStyle="TableStyleMedium2" defaultPivotStyle="PivotStyleLight16"/>
  <colors>
    <mruColors>
      <color rgb="00D9D9FF"/>
      <color rgb="00FFCCEC"/>
      <color rgb="00ECFFCC"/>
      <color rgb="00E1F4FF"/>
      <color rgb="009999FF"/>
      <color rgb="00C1C1FF"/>
      <color rgb="00FFBA8F"/>
      <color rgb="00FFDFCC"/>
      <color rgb="0071B8FF"/>
      <color rgb="00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314327</xdr:colOff>
      <xdr:row>10</xdr:row>
      <xdr:rowOff>228600</xdr:rowOff>
    </xdr:from>
    <xdr:to>
      <xdr:col>19</xdr:col>
      <xdr:colOff>504826</xdr:colOff>
      <xdr:row>25</xdr:row>
      <xdr:rowOff>171450</xdr:rowOff>
    </xdr:to>
    <xdr:sp>
      <xdr:nvSpPr>
        <xdr:cNvPr id="2" name="Speech Bubble: Rectangle with Corners Rounded 1"/>
        <xdr:cNvSpPr/>
      </xdr:nvSpPr>
      <xdr:spPr>
        <a:xfrm>
          <a:off x="9417050" y="2781300"/>
          <a:ext cx="7515860" cy="3771900"/>
        </a:xfrm>
        <a:prstGeom prst="wedgeRoundRectCallout">
          <a:avLst/>
        </a:prstGeom>
        <a:solidFill>
          <a:srgbClr val="E1F4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ysClr val="windowText" lastClr="000000"/>
              </a:solidFill>
            </a:rPr>
            <a:t>Task 01</a:t>
          </a:r>
          <a:endParaRPr lang="en-US" sz="1400">
            <a:solidFill>
              <a:sysClr val="windowText" lastClr="000000"/>
            </a:solidFill>
          </a:endParaRPr>
        </a:p>
        <a:p>
          <a:pPr algn="l"/>
          <a:r>
            <a:rPr lang="en-US" sz="1400">
              <a:solidFill>
                <a:sysClr val="windowText" lastClr="000000"/>
              </a:solidFill>
            </a:rPr>
            <a:t>Find the Profit Percentage for Each Sale.</a:t>
          </a:r>
          <a:endParaRPr lang="en-US" sz="1400">
            <a:solidFill>
              <a:sysClr val="windowText" lastClr="000000"/>
            </a:solidFill>
          </a:endParaRPr>
        </a:p>
        <a:p>
          <a:pPr algn="l"/>
          <a:endParaRPr lang="en-US" sz="1400">
            <a:solidFill>
              <a:sysClr val="windowText" lastClr="000000"/>
            </a:solidFill>
          </a:endParaRPr>
        </a:p>
        <a:p>
          <a:pPr algn="l"/>
          <a:r>
            <a:rPr lang="en-US" sz="1400" b="1">
              <a:solidFill>
                <a:sysClr val="windowText" lastClr="000000"/>
              </a:solidFill>
            </a:rPr>
            <a:t>Task 02</a:t>
          </a:r>
          <a:endParaRPr lang="en-US" sz="1400">
            <a:solidFill>
              <a:sysClr val="windowText" lastClr="000000"/>
            </a:solidFill>
          </a:endParaRPr>
        </a:p>
        <a:p>
          <a:pPr algn="l"/>
          <a:r>
            <a:rPr lang="en-US" sz="1400">
              <a:solidFill>
                <a:sysClr val="windowText" lastClr="000000"/>
              </a:solidFill>
            </a:rPr>
            <a:t>Calculate Commission</a:t>
          </a:r>
          <a:r>
            <a:rPr lang="en-US" sz="1400" baseline="0">
              <a:solidFill>
                <a:sysClr val="windowText" lastClr="000000"/>
              </a:solidFill>
            </a:rPr>
            <a:t> for Sales</a:t>
          </a:r>
          <a:r>
            <a:rPr lang="en-US" sz="1400">
              <a:solidFill>
                <a:sysClr val="windowText" lastClr="000000"/>
              </a:solidFill>
            </a:rPr>
            <a:t>.</a:t>
          </a:r>
          <a:endParaRPr lang="en-US" sz="1400">
            <a:solidFill>
              <a:sysClr val="windowText" lastClr="000000"/>
            </a:solidFill>
          </a:endParaRPr>
        </a:p>
        <a:p>
          <a:pPr algn="l"/>
          <a:endParaRPr lang="en-US" sz="1400">
            <a:solidFill>
              <a:sysClr val="windowText" lastClr="000000"/>
            </a:solidFill>
          </a:endParaRPr>
        </a:p>
        <a:p>
          <a:pPr algn="l"/>
          <a:r>
            <a:rPr lang="en-US" sz="1400" b="1">
              <a:solidFill>
                <a:sysClr val="windowText" lastClr="000000"/>
              </a:solidFill>
            </a:rPr>
            <a:t>Task</a:t>
          </a:r>
          <a:r>
            <a:rPr lang="en-US" sz="1400" b="1" baseline="0">
              <a:solidFill>
                <a:sysClr val="windowText" lastClr="000000"/>
              </a:solidFill>
            </a:rPr>
            <a:t> 03</a:t>
          </a:r>
          <a:endParaRPr lang="en-US" sz="1400" baseline="0">
            <a:solidFill>
              <a:sysClr val="windowText" lastClr="000000"/>
            </a:solidFill>
          </a:endParaRPr>
        </a:p>
        <a:p>
          <a:pPr algn="l"/>
          <a:r>
            <a:rPr lang="en-US" sz="1400" baseline="0">
              <a:solidFill>
                <a:sysClr val="windowText" lastClr="000000"/>
              </a:solidFill>
            </a:rPr>
            <a:t>Count the Number of Shifts for Each Employee.</a:t>
          </a:r>
          <a:endParaRPr lang="en-US" sz="1400" baseline="0">
            <a:solidFill>
              <a:sysClr val="windowText" lastClr="000000"/>
            </a:solidFill>
          </a:endParaRPr>
        </a:p>
        <a:p>
          <a:pPr algn="l"/>
          <a:endParaRPr lang="en-US" sz="1400" baseline="0">
            <a:solidFill>
              <a:sysClr val="windowText" lastClr="000000"/>
            </a:solidFill>
          </a:endParaRPr>
        </a:p>
        <a:p>
          <a:pPr algn="l"/>
          <a:r>
            <a:rPr lang="en-US" sz="1400" b="1" baseline="0">
              <a:solidFill>
                <a:sysClr val="windowText" lastClr="000000"/>
              </a:solidFill>
            </a:rPr>
            <a:t>Task 04</a:t>
          </a:r>
          <a:endParaRPr lang="en-US" sz="1400" b="1" baseline="0">
            <a:solidFill>
              <a:sysClr val="windowText" lastClr="000000"/>
            </a:solidFill>
          </a:endParaRPr>
        </a:p>
        <a:p>
          <a:pPr algn="l"/>
          <a:r>
            <a:rPr lang="en-US" sz="1400" baseline="0">
              <a:solidFill>
                <a:sysClr val="windowText" lastClr="000000"/>
              </a:solidFill>
            </a:rPr>
            <a:t>Determine Income for Both.</a:t>
          </a:r>
          <a:endParaRPr lang="en-US" sz="1400" baseline="0">
            <a:solidFill>
              <a:sysClr val="windowText" lastClr="000000"/>
            </a:solidFill>
          </a:endParaRPr>
        </a:p>
        <a:p>
          <a:pPr algn="l"/>
          <a:endParaRPr lang="en-US" sz="1400" baseline="0">
            <a:solidFill>
              <a:sysClr val="windowText" lastClr="000000"/>
            </a:solidFill>
          </a:endParaRPr>
        </a:p>
        <a:p>
          <a:pPr algn="l"/>
          <a:r>
            <a:rPr lang="en-US" sz="1400" b="1" baseline="0">
              <a:solidFill>
                <a:sysClr val="windowText" lastClr="000000"/>
              </a:solidFill>
            </a:rPr>
            <a:t>Task 05</a:t>
          </a:r>
          <a:endParaRPr lang="en-US" sz="1400" baseline="0">
            <a:solidFill>
              <a:sysClr val="windowText" lastClr="000000"/>
            </a:solidFill>
          </a:endParaRPr>
        </a:p>
        <a:p>
          <a:pPr algn="l"/>
          <a:r>
            <a:rPr lang="en-US" sz="1400" baseline="0">
              <a:solidFill>
                <a:sysClr val="windowText" lastClr="000000"/>
              </a:solidFill>
            </a:rPr>
            <a:t>On Average, Which Day of the Week is the Most Profitable for the Company?</a:t>
          </a:r>
          <a:endParaRPr lang="en-US" sz="1400">
            <a:solidFill>
              <a:sysClr val="windowText" lastClr="000000"/>
            </a:solidFill>
          </a:endParaRPr>
        </a:p>
      </xdr:txBody>
    </xdr:sp>
    <xdr:clientData/>
  </xdr:twoCellAnchor>
  <xdr:twoCellAnchor>
    <xdr:from>
      <xdr:col>10</xdr:col>
      <xdr:colOff>209550</xdr:colOff>
      <xdr:row>3</xdr:row>
      <xdr:rowOff>28575</xdr:rowOff>
    </xdr:from>
    <xdr:to>
      <xdr:col>23</xdr:col>
      <xdr:colOff>238125</xdr:colOff>
      <xdr:row>8</xdr:row>
      <xdr:rowOff>161925</xdr:rowOff>
    </xdr:to>
    <xdr:sp>
      <xdr:nvSpPr>
        <xdr:cNvPr id="3" name="Flowchart: Alternate Process 2"/>
        <xdr:cNvSpPr/>
      </xdr:nvSpPr>
      <xdr:spPr>
        <a:xfrm>
          <a:off x="9312275" y="794385"/>
          <a:ext cx="10325735" cy="1409700"/>
        </a:xfrm>
        <a:prstGeom prst="flowChartAlternateProcess">
          <a:avLst/>
        </a:prstGeom>
        <a:solidFill>
          <a:srgbClr val="D9D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ln>
                <a:noFill/>
              </a:ln>
              <a:solidFill>
                <a:sysClr val="windowText" lastClr="000000"/>
              </a:solidFill>
            </a:rPr>
            <a:t>This</a:t>
          </a:r>
          <a:r>
            <a:rPr lang="en-US" sz="1400" baseline="0">
              <a:ln>
                <a:noFill/>
              </a:ln>
              <a:solidFill>
                <a:sysClr val="windowText" lastClr="000000"/>
              </a:solidFill>
            </a:rPr>
            <a:t> is a dataset about a small electronics retail company. There are two sales employees, working on separate shifts. The payment is shift wise. The night shift pays more. The cost price and selling price are the accumulation of all items sold on each shift per day.</a:t>
          </a:r>
          <a:endParaRPr lang="en-US" sz="1400" baseline="0">
            <a:ln>
              <a:noFill/>
            </a:ln>
            <a:solidFill>
              <a:sysClr val="windowText" lastClr="000000"/>
            </a:solidFill>
          </a:endParaRPr>
        </a:p>
        <a:p>
          <a:pPr algn="l"/>
          <a:r>
            <a:rPr lang="en-US" sz="1400" baseline="0">
              <a:ln>
                <a:noFill/>
              </a:ln>
              <a:solidFill>
                <a:sysClr val="windowText" lastClr="000000"/>
              </a:solidFill>
            </a:rPr>
            <a:t>We have 5 tasks to solve. Additional data are provided in the "Reference Data" sheet.</a:t>
          </a:r>
          <a:endParaRPr lang="en-US" sz="1400" baseline="0">
            <a:ln>
              <a:noFill/>
            </a:ln>
            <a:solidFill>
              <a:sysClr val="windowText" lastClr="000000"/>
            </a:solidFill>
          </a:endParaRPr>
        </a:p>
        <a:p>
          <a:pPr algn="l"/>
          <a:r>
            <a:rPr lang="en-US" sz="1400" baseline="0">
              <a:ln>
                <a:noFill/>
              </a:ln>
              <a:solidFill>
                <a:sysClr val="windowText" lastClr="000000"/>
              </a:solidFill>
            </a:rPr>
            <a:t>These are solved in the "Solution" sheet.</a:t>
          </a:r>
          <a:endParaRPr lang="en-US" sz="1400">
            <a:ln>
              <a:noFill/>
            </a:ln>
            <a:solidFill>
              <a:sysClr val="windowText" lastClr="000000"/>
            </a:solidFill>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11</xdr:col>
      <xdr:colOff>209552</xdr:colOff>
      <xdr:row>0</xdr:row>
      <xdr:rowOff>209550</xdr:rowOff>
    </xdr:from>
    <xdr:to>
      <xdr:col>19</xdr:col>
      <xdr:colOff>333375</xdr:colOff>
      <xdr:row>15</xdr:row>
      <xdr:rowOff>152400</xdr:rowOff>
    </xdr:to>
    <xdr:sp>
      <xdr:nvSpPr>
        <xdr:cNvPr id="2" name="Speech Bubble: Rectangle with Corners Rounded 1"/>
        <xdr:cNvSpPr/>
      </xdr:nvSpPr>
      <xdr:spPr>
        <a:xfrm>
          <a:off x="9625965" y="209550"/>
          <a:ext cx="7531100" cy="3771900"/>
        </a:xfrm>
        <a:prstGeom prst="wedgeRoundRectCallout">
          <a:avLst/>
        </a:prstGeom>
        <a:solidFill>
          <a:srgbClr val="E1F4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ysClr val="windowText" lastClr="000000"/>
              </a:solidFill>
            </a:rPr>
            <a:t>Task 01</a:t>
          </a:r>
          <a:endParaRPr lang="en-US" sz="1400">
            <a:solidFill>
              <a:sysClr val="windowText" lastClr="000000"/>
            </a:solidFill>
          </a:endParaRPr>
        </a:p>
        <a:p>
          <a:pPr algn="l"/>
          <a:r>
            <a:rPr lang="en-US" sz="1400">
              <a:solidFill>
                <a:sysClr val="windowText" lastClr="000000"/>
              </a:solidFill>
            </a:rPr>
            <a:t>Find the Profit Percentage for Each Sale.</a:t>
          </a:r>
          <a:endParaRPr lang="en-US" sz="1400">
            <a:solidFill>
              <a:sysClr val="windowText" lastClr="000000"/>
            </a:solidFill>
          </a:endParaRPr>
        </a:p>
        <a:p>
          <a:pPr algn="l"/>
          <a:endParaRPr lang="en-US" sz="1400">
            <a:solidFill>
              <a:sysClr val="windowText" lastClr="000000"/>
            </a:solidFill>
          </a:endParaRPr>
        </a:p>
        <a:p>
          <a:pPr algn="l"/>
          <a:r>
            <a:rPr lang="en-US" sz="1400" b="1">
              <a:solidFill>
                <a:sysClr val="windowText" lastClr="000000"/>
              </a:solidFill>
            </a:rPr>
            <a:t>Task 02</a:t>
          </a:r>
          <a:endParaRPr lang="en-US" sz="1400">
            <a:solidFill>
              <a:sysClr val="windowText" lastClr="000000"/>
            </a:solidFill>
          </a:endParaRPr>
        </a:p>
        <a:p>
          <a:pPr algn="l"/>
          <a:r>
            <a:rPr lang="en-US" sz="1400">
              <a:solidFill>
                <a:sysClr val="windowText" lastClr="000000"/>
              </a:solidFill>
            </a:rPr>
            <a:t>Calculate Commission</a:t>
          </a:r>
          <a:r>
            <a:rPr lang="en-US" sz="1400" baseline="0">
              <a:solidFill>
                <a:sysClr val="windowText" lastClr="000000"/>
              </a:solidFill>
            </a:rPr>
            <a:t> for Sales</a:t>
          </a:r>
          <a:r>
            <a:rPr lang="en-US" sz="1400">
              <a:solidFill>
                <a:sysClr val="windowText" lastClr="000000"/>
              </a:solidFill>
            </a:rPr>
            <a:t>.</a:t>
          </a:r>
          <a:endParaRPr lang="en-US" sz="1400">
            <a:solidFill>
              <a:sysClr val="windowText" lastClr="000000"/>
            </a:solidFill>
          </a:endParaRPr>
        </a:p>
        <a:p>
          <a:pPr algn="l"/>
          <a:endParaRPr lang="en-US" sz="1400">
            <a:solidFill>
              <a:sysClr val="windowText" lastClr="000000"/>
            </a:solidFill>
          </a:endParaRPr>
        </a:p>
        <a:p>
          <a:pPr algn="l"/>
          <a:r>
            <a:rPr lang="en-US" sz="1400" b="1">
              <a:solidFill>
                <a:sysClr val="windowText" lastClr="000000"/>
              </a:solidFill>
            </a:rPr>
            <a:t>Task</a:t>
          </a:r>
          <a:r>
            <a:rPr lang="en-US" sz="1400" b="1" baseline="0">
              <a:solidFill>
                <a:sysClr val="windowText" lastClr="000000"/>
              </a:solidFill>
            </a:rPr>
            <a:t> 03</a:t>
          </a:r>
          <a:endParaRPr lang="en-US" sz="1400" baseline="0">
            <a:solidFill>
              <a:sysClr val="windowText" lastClr="000000"/>
            </a:solidFill>
          </a:endParaRPr>
        </a:p>
        <a:p>
          <a:pPr algn="l"/>
          <a:r>
            <a:rPr lang="en-US" sz="1400" baseline="0">
              <a:solidFill>
                <a:sysClr val="windowText" lastClr="000000"/>
              </a:solidFill>
            </a:rPr>
            <a:t>Count the Number of Shifts for Each Employee.</a:t>
          </a:r>
          <a:endParaRPr lang="en-US" sz="1400" baseline="0">
            <a:solidFill>
              <a:sysClr val="windowText" lastClr="000000"/>
            </a:solidFill>
          </a:endParaRPr>
        </a:p>
        <a:p>
          <a:pPr algn="l"/>
          <a:endParaRPr lang="en-US" sz="1400" baseline="0">
            <a:solidFill>
              <a:sysClr val="windowText" lastClr="000000"/>
            </a:solidFill>
          </a:endParaRPr>
        </a:p>
        <a:p>
          <a:pPr algn="l"/>
          <a:r>
            <a:rPr lang="en-US" sz="1400" b="1" baseline="0">
              <a:solidFill>
                <a:sysClr val="windowText" lastClr="000000"/>
              </a:solidFill>
            </a:rPr>
            <a:t>Task 04</a:t>
          </a:r>
          <a:endParaRPr lang="en-US" sz="1400" b="1" baseline="0">
            <a:solidFill>
              <a:sysClr val="windowText" lastClr="000000"/>
            </a:solidFill>
          </a:endParaRPr>
        </a:p>
        <a:p>
          <a:pPr algn="l"/>
          <a:r>
            <a:rPr lang="en-US" sz="1400" baseline="0">
              <a:solidFill>
                <a:sysClr val="windowText" lastClr="000000"/>
              </a:solidFill>
            </a:rPr>
            <a:t>Determine Income for Both.</a:t>
          </a:r>
          <a:endParaRPr lang="en-US" sz="1400" baseline="0">
            <a:solidFill>
              <a:sysClr val="windowText" lastClr="000000"/>
            </a:solidFill>
          </a:endParaRPr>
        </a:p>
        <a:p>
          <a:pPr algn="l"/>
          <a:endParaRPr lang="en-US" sz="1400" baseline="0">
            <a:solidFill>
              <a:sysClr val="windowText" lastClr="000000"/>
            </a:solidFill>
          </a:endParaRPr>
        </a:p>
        <a:p>
          <a:pPr algn="l"/>
          <a:r>
            <a:rPr lang="en-US" sz="1400" b="1" baseline="0">
              <a:solidFill>
                <a:sysClr val="windowText" lastClr="000000"/>
              </a:solidFill>
            </a:rPr>
            <a:t>Task 05</a:t>
          </a:r>
          <a:endParaRPr lang="en-US" sz="1400" baseline="0">
            <a:solidFill>
              <a:sysClr val="windowText" lastClr="000000"/>
            </a:solidFill>
          </a:endParaRPr>
        </a:p>
        <a:p>
          <a:pPr algn="l"/>
          <a:r>
            <a:rPr lang="en-US" sz="1400" baseline="0">
              <a:solidFill>
                <a:sysClr val="windowText" lastClr="000000"/>
              </a:solidFill>
            </a:rPr>
            <a:t>On Average, Which Day of the Week is the Most Profitable for the Company?</a:t>
          </a:r>
          <a:endParaRPr lang="en-US" sz="14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105"/>
  <sheetViews>
    <sheetView showGridLines="0" tabSelected="1" workbookViewId="0">
      <selection activeCell="I14" sqref="I14"/>
    </sheetView>
  </sheetViews>
  <sheetFormatPr defaultColWidth="9" defaultRowHeight="20.1" customHeight="1"/>
  <cols>
    <col min="1" max="1" width="3.7109375" style="1" customWidth="1"/>
    <col min="2" max="2" width="12.7109375" style="1" customWidth="1"/>
    <col min="3" max="3" width="12.5703125" style="1" customWidth="1"/>
    <col min="4" max="4" width="7.5703125" style="1" customWidth="1"/>
    <col min="5" max="5" width="13" style="1" customWidth="1"/>
    <col min="6" max="6" width="15" style="1" customWidth="1"/>
    <col min="7" max="7" width="8.4296875" style="1" customWidth="1"/>
    <col min="8" max="8" width="10.5703125" style="1" customWidth="1"/>
    <col min="9" max="9" width="15.2890625" style="1" customWidth="1"/>
    <col min="10" max="10" width="13.140625" style="1" customWidth="1"/>
    <col min="11" max="14" width="9.140625" style="1"/>
    <col min="15" max="15" width="13.7109375" style="1" customWidth="1"/>
    <col min="16" max="16" width="12.4296875" style="1" customWidth="1"/>
    <col min="17" max="16384" width="9.140625" style="1"/>
  </cols>
  <sheetData>
    <row r="2" customHeight="1" spans="2:10">
      <c r="B2" s="2" t="s">
        <v>0</v>
      </c>
      <c r="C2" s="2"/>
      <c r="D2" s="2"/>
      <c r="E2" s="2"/>
      <c r="F2" s="2"/>
      <c r="G2" s="2"/>
      <c r="H2" s="2"/>
      <c r="I2" s="2"/>
      <c r="J2" s="2"/>
    </row>
    <row r="4" customHeight="1" spans="2:10">
      <c r="B4" s="3" t="s">
        <v>1</v>
      </c>
      <c r="C4" s="3" t="s">
        <v>2</v>
      </c>
      <c r="D4" s="3" t="s">
        <v>3</v>
      </c>
      <c r="E4" s="3" t="s">
        <v>4</v>
      </c>
      <c r="F4" s="3" t="s">
        <v>5</v>
      </c>
      <c r="G4" s="3" t="s">
        <v>6</v>
      </c>
      <c r="H4" s="3" t="s">
        <v>7</v>
      </c>
      <c r="I4" s="3" t="s">
        <v>8</v>
      </c>
      <c r="J4" s="3" t="s">
        <v>9</v>
      </c>
    </row>
    <row r="5" customHeight="1" spans="2:10">
      <c r="B5" s="4">
        <v>44743</v>
      </c>
      <c r="C5" s="5" t="s">
        <v>10</v>
      </c>
      <c r="D5" s="6" t="s">
        <v>11</v>
      </c>
      <c r="E5" s="7">
        <v>1112.94</v>
      </c>
      <c r="F5" s="8">
        <v>1288</v>
      </c>
      <c r="G5" s="10"/>
      <c r="H5" s="9"/>
      <c r="I5" s="9"/>
      <c r="J5" s="9"/>
    </row>
    <row r="6" customHeight="1" spans="2:11">
      <c r="B6" s="4">
        <v>44743</v>
      </c>
      <c r="C6" s="5" t="s">
        <v>12</v>
      </c>
      <c r="D6" s="6" t="s">
        <v>13</v>
      </c>
      <c r="E6" s="7">
        <v>1095.5</v>
      </c>
      <c r="F6" s="8">
        <v>1250.75</v>
      </c>
      <c r="G6" s="9"/>
      <c r="H6" s="9"/>
      <c r="I6" s="9"/>
      <c r="J6" s="9"/>
      <c r="K6" s="24"/>
    </row>
    <row r="7" customHeight="1" spans="2:11">
      <c r="B7" s="4">
        <v>44746</v>
      </c>
      <c r="C7" s="5" t="s">
        <v>10</v>
      </c>
      <c r="D7" s="6" t="s">
        <v>11</v>
      </c>
      <c r="E7" s="7">
        <v>1120.94</v>
      </c>
      <c r="F7" s="8">
        <v>1295</v>
      </c>
      <c r="G7" s="9"/>
      <c r="H7" s="9"/>
      <c r="I7" s="9"/>
      <c r="J7" s="9"/>
      <c r="K7" s="24"/>
    </row>
    <row r="8" customHeight="1" spans="2:11">
      <c r="B8" s="4">
        <v>44746</v>
      </c>
      <c r="C8" s="5" t="s">
        <v>12</v>
      </c>
      <c r="D8" s="6" t="s">
        <v>13</v>
      </c>
      <c r="E8" s="7">
        <v>1509.73</v>
      </c>
      <c r="F8" s="8">
        <v>1687.75</v>
      </c>
      <c r="G8" s="9"/>
      <c r="H8" s="9"/>
      <c r="I8" s="9"/>
      <c r="J8" s="9"/>
      <c r="K8" s="24"/>
    </row>
    <row r="9" customHeight="1" spans="2:11">
      <c r="B9" s="4">
        <v>44747</v>
      </c>
      <c r="C9" s="5" t="s">
        <v>10</v>
      </c>
      <c r="D9" s="6" t="s">
        <v>13</v>
      </c>
      <c r="E9" s="7">
        <v>1235.33</v>
      </c>
      <c r="F9" s="8">
        <v>1412.25</v>
      </c>
      <c r="G9" s="9"/>
      <c r="H9" s="9"/>
      <c r="I9" s="9"/>
      <c r="J9" s="9"/>
      <c r="K9" s="24"/>
    </row>
    <row r="10" customHeight="1" spans="2:11">
      <c r="B10" s="4">
        <v>44747</v>
      </c>
      <c r="C10" s="5" t="s">
        <v>12</v>
      </c>
      <c r="D10" s="6" t="s">
        <v>11</v>
      </c>
      <c r="E10" s="7">
        <v>881.93</v>
      </c>
      <c r="F10" s="8">
        <v>962</v>
      </c>
      <c r="G10" s="9"/>
      <c r="H10" s="9"/>
      <c r="I10" s="9"/>
      <c r="J10" s="9"/>
      <c r="K10" s="24"/>
    </row>
    <row r="11" customHeight="1" spans="2:11">
      <c r="B11" s="4">
        <v>44748</v>
      </c>
      <c r="C11" s="5" t="s">
        <v>10</v>
      </c>
      <c r="D11" s="6" t="s">
        <v>11</v>
      </c>
      <c r="E11" s="7">
        <v>1075.7</v>
      </c>
      <c r="F11" s="8">
        <v>1142.75</v>
      </c>
      <c r="G11" s="9"/>
      <c r="H11" s="9"/>
      <c r="I11" s="9"/>
      <c r="J11" s="9"/>
      <c r="K11" s="24"/>
    </row>
    <row r="12" customHeight="1" spans="2:10">
      <c r="B12" s="4">
        <v>44748</v>
      </c>
      <c r="C12" s="5" t="s">
        <v>12</v>
      </c>
      <c r="D12" s="6" t="s">
        <v>13</v>
      </c>
      <c r="E12" s="7">
        <v>714.58</v>
      </c>
      <c r="F12" s="8">
        <v>800.5</v>
      </c>
      <c r="G12" s="9"/>
      <c r="H12" s="9"/>
      <c r="I12" s="9"/>
      <c r="J12" s="9"/>
    </row>
    <row r="13" customHeight="1" spans="2:10">
      <c r="B13" s="4">
        <v>44749</v>
      </c>
      <c r="C13" s="5" t="s">
        <v>10</v>
      </c>
      <c r="D13" s="6" t="s">
        <v>13</v>
      </c>
      <c r="E13" s="7">
        <v>1299.11</v>
      </c>
      <c r="F13" s="8">
        <v>1360</v>
      </c>
      <c r="G13" s="9"/>
      <c r="H13" s="9"/>
      <c r="I13" s="9"/>
      <c r="J13" s="9"/>
    </row>
    <row r="14" customHeight="1" spans="2:10">
      <c r="B14" s="4">
        <v>44749</v>
      </c>
      <c r="C14" s="5" t="s">
        <v>12</v>
      </c>
      <c r="D14" s="6" t="s">
        <v>11</v>
      </c>
      <c r="E14" s="7">
        <v>1087.48</v>
      </c>
      <c r="F14" s="8">
        <v>1268.5</v>
      </c>
      <c r="G14" s="9"/>
      <c r="H14" s="9"/>
      <c r="I14" s="9"/>
      <c r="J14" s="9"/>
    </row>
    <row r="15" customHeight="1" spans="2:10">
      <c r="B15" s="4">
        <v>44750</v>
      </c>
      <c r="C15" s="5" t="s">
        <v>10</v>
      </c>
      <c r="D15" s="6" t="s">
        <v>11</v>
      </c>
      <c r="E15" s="7">
        <v>803.79</v>
      </c>
      <c r="F15" s="8">
        <v>907.75</v>
      </c>
      <c r="G15" s="9"/>
      <c r="H15" s="9"/>
      <c r="I15" s="9"/>
      <c r="J15" s="9"/>
    </row>
    <row r="16" customHeight="1" spans="2:10">
      <c r="B16" s="4">
        <v>44750</v>
      </c>
      <c r="C16" s="5" t="s">
        <v>12</v>
      </c>
      <c r="D16" s="6" t="s">
        <v>13</v>
      </c>
      <c r="E16" s="7">
        <v>1113.73</v>
      </c>
      <c r="F16" s="8">
        <v>1278.75</v>
      </c>
      <c r="G16" s="9"/>
      <c r="H16" s="9"/>
      <c r="I16" s="9"/>
      <c r="J16" s="9"/>
    </row>
    <row r="17" customHeight="1" spans="2:10">
      <c r="B17" s="4">
        <v>44753</v>
      </c>
      <c r="C17" s="5" t="s">
        <v>10</v>
      </c>
      <c r="D17" s="6" t="s">
        <v>13</v>
      </c>
      <c r="E17" s="7">
        <v>843.16</v>
      </c>
      <c r="F17" s="8">
        <v>965.25</v>
      </c>
      <c r="G17" s="9"/>
      <c r="H17" s="9"/>
      <c r="I17" s="9"/>
      <c r="J17" s="9"/>
    </row>
    <row r="18" customHeight="1" spans="2:10">
      <c r="B18" s="4">
        <v>44753</v>
      </c>
      <c r="C18" s="5" t="s">
        <v>12</v>
      </c>
      <c r="D18" s="6" t="s">
        <v>11</v>
      </c>
      <c r="E18" s="7">
        <v>1552.52</v>
      </c>
      <c r="F18" s="8">
        <v>1717.5</v>
      </c>
      <c r="G18" s="9"/>
      <c r="H18" s="9"/>
      <c r="I18" s="9"/>
      <c r="J18" s="9"/>
    </row>
    <row r="19" customHeight="1" spans="2:10">
      <c r="B19" s="4">
        <v>44754</v>
      </c>
      <c r="C19" s="5" t="s">
        <v>10</v>
      </c>
      <c r="D19" s="6" t="s">
        <v>11</v>
      </c>
      <c r="E19" s="7">
        <v>1382.27</v>
      </c>
      <c r="F19" s="8">
        <v>1550.25</v>
      </c>
      <c r="G19" s="9"/>
      <c r="H19" s="9"/>
      <c r="I19" s="9"/>
      <c r="J19" s="9"/>
    </row>
    <row r="20" customHeight="1" spans="2:10">
      <c r="B20" s="4">
        <v>44754</v>
      </c>
      <c r="C20" s="5" t="s">
        <v>12</v>
      </c>
      <c r="D20" s="6" t="s">
        <v>13</v>
      </c>
      <c r="E20" s="7">
        <v>1515.76</v>
      </c>
      <c r="F20" s="8">
        <v>1622.75</v>
      </c>
      <c r="G20" s="9"/>
      <c r="H20" s="9"/>
      <c r="I20" s="9"/>
      <c r="J20" s="9"/>
    </row>
    <row r="21" customHeight="1" spans="2:10">
      <c r="B21" s="4">
        <v>44755</v>
      </c>
      <c r="C21" s="5" t="s">
        <v>10</v>
      </c>
      <c r="D21" s="6" t="s">
        <v>13</v>
      </c>
      <c r="E21" s="7">
        <v>1264.56</v>
      </c>
      <c r="F21" s="8">
        <v>1328.5</v>
      </c>
      <c r="G21" s="9"/>
      <c r="H21" s="9"/>
      <c r="I21" s="9"/>
      <c r="J21" s="9"/>
    </row>
    <row r="22" customHeight="1" spans="2:10">
      <c r="B22" s="4">
        <v>44755</v>
      </c>
      <c r="C22" s="5" t="s">
        <v>12</v>
      </c>
      <c r="D22" s="6" t="s">
        <v>11</v>
      </c>
      <c r="E22" s="7">
        <v>1251.98</v>
      </c>
      <c r="F22" s="8">
        <v>1402</v>
      </c>
      <c r="G22" s="9"/>
      <c r="H22" s="9"/>
      <c r="I22" s="9"/>
      <c r="J22" s="9"/>
    </row>
    <row r="23" customHeight="1" spans="2:10">
      <c r="B23" s="4">
        <v>44756</v>
      </c>
      <c r="C23" s="5" t="s">
        <v>10</v>
      </c>
      <c r="D23" s="6" t="s">
        <v>11</v>
      </c>
      <c r="E23" s="7">
        <v>986.11</v>
      </c>
      <c r="F23" s="8">
        <v>1054</v>
      </c>
      <c r="G23" s="9"/>
      <c r="H23" s="9"/>
      <c r="I23" s="9"/>
      <c r="J23" s="9"/>
    </row>
    <row r="24" customHeight="1" spans="2:10">
      <c r="B24" s="4">
        <v>44756</v>
      </c>
      <c r="C24" s="5" t="s">
        <v>12</v>
      </c>
      <c r="D24" s="6" t="s">
        <v>13</v>
      </c>
      <c r="E24" s="7">
        <v>1514.2</v>
      </c>
      <c r="F24" s="8">
        <v>1571.25</v>
      </c>
      <c r="G24" s="9"/>
      <c r="H24" s="9"/>
      <c r="I24" s="9"/>
      <c r="J24" s="9"/>
    </row>
    <row r="25" customHeight="1" spans="2:10">
      <c r="B25" s="4">
        <v>44757</v>
      </c>
      <c r="C25" s="5" t="s">
        <v>10</v>
      </c>
      <c r="D25" s="6" t="s">
        <v>13</v>
      </c>
      <c r="E25" s="7">
        <v>1318.85</v>
      </c>
      <c r="F25" s="8">
        <v>1454.75</v>
      </c>
      <c r="G25" s="9"/>
      <c r="H25" s="9"/>
      <c r="I25" s="9"/>
      <c r="J25" s="9"/>
    </row>
    <row r="26" customHeight="1" spans="2:10">
      <c r="B26" s="4">
        <v>44757</v>
      </c>
      <c r="C26" s="5" t="s">
        <v>12</v>
      </c>
      <c r="D26" s="6" t="s">
        <v>11</v>
      </c>
      <c r="E26" s="7">
        <v>1495.11</v>
      </c>
      <c r="F26" s="8">
        <v>1655</v>
      </c>
      <c r="G26" s="9"/>
      <c r="H26" s="9"/>
      <c r="I26" s="9"/>
      <c r="J26" s="9"/>
    </row>
    <row r="27" customHeight="1" spans="2:10">
      <c r="B27" s="4">
        <v>44760</v>
      </c>
      <c r="C27" s="5" t="s">
        <v>10</v>
      </c>
      <c r="D27" s="6" t="s">
        <v>11</v>
      </c>
      <c r="E27" s="7">
        <v>1187.7</v>
      </c>
      <c r="F27" s="8">
        <v>1297.75</v>
      </c>
      <c r="G27" s="9"/>
      <c r="H27" s="9"/>
      <c r="I27" s="9"/>
      <c r="J27" s="9"/>
    </row>
    <row r="28" customHeight="1" spans="2:10">
      <c r="B28" s="4">
        <v>44760</v>
      </c>
      <c r="C28" s="5" t="s">
        <v>12</v>
      </c>
      <c r="D28" s="6" t="s">
        <v>13</v>
      </c>
      <c r="E28" s="7">
        <v>1150.74</v>
      </c>
      <c r="F28" s="8">
        <v>1225.75</v>
      </c>
      <c r="G28" s="9"/>
      <c r="H28" s="9"/>
      <c r="I28" s="9"/>
      <c r="J28" s="9"/>
    </row>
    <row r="29" customHeight="1" spans="2:10">
      <c r="B29" s="4">
        <v>44761</v>
      </c>
      <c r="C29" s="5" t="s">
        <v>10</v>
      </c>
      <c r="D29" s="6" t="s">
        <v>13</v>
      </c>
      <c r="E29" s="7">
        <v>1562.68</v>
      </c>
      <c r="F29" s="8">
        <v>1736.75</v>
      </c>
      <c r="G29" s="9"/>
      <c r="H29" s="9"/>
      <c r="I29" s="9"/>
      <c r="J29" s="9"/>
    </row>
    <row r="30" customHeight="1" spans="2:10">
      <c r="B30" s="4">
        <v>44761</v>
      </c>
      <c r="C30" s="5" t="s">
        <v>12</v>
      </c>
      <c r="D30" s="6" t="s">
        <v>11</v>
      </c>
      <c r="E30" s="7">
        <v>1514.13</v>
      </c>
      <c r="F30" s="8">
        <v>1620.25</v>
      </c>
      <c r="G30" s="9"/>
      <c r="H30" s="9"/>
      <c r="I30" s="9"/>
      <c r="J30" s="9"/>
    </row>
    <row r="31" customHeight="1" spans="2:10">
      <c r="B31" s="4">
        <v>44762</v>
      </c>
      <c r="C31" s="5" t="s">
        <v>10</v>
      </c>
      <c r="D31" s="6" t="s">
        <v>11</v>
      </c>
      <c r="E31" s="7">
        <v>778.27</v>
      </c>
      <c r="F31" s="8">
        <v>930.25</v>
      </c>
      <c r="G31" s="9"/>
      <c r="H31" s="9"/>
      <c r="I31" s="9"/>
      <c r="J31" s="9"/>
    </row>
    <row r="32" customHeight="1" spans="2:10">
      <c r="B32" s="4">
        <v>44762</v>
      </c>
      <c r="C32" s="5" t="s">
        <v>12</v>
      </c>
      <c r="D32" s="6" t="s">
        <v>13</v>
      </c>
      <c r="E32" s="7">
        <v>1270.66</v>
      </c>
      <c r="F32" s="8">
        <v>1334.75</v>
      </c>
      <c r="G32" s="9"/>
      <c r="H32" s="9"/>
      <c r="I32" s="9"/>
      <c r="J32" s="9"/>
    </row>
    <row r="33" customHeight="1" spans="2:10">
      <c r="B33" s="4">
        <v>44763</v>
      </c>
      <c r="C33" s="5" t="s">
        <v>10</v>
      </c>
      <c r="D33" s="6" t="s">
        <v>13</v>
      </c>
      <c r="E33" s="7">
        <v>766.72</v>
      </c>
      <c r="F33" s="8">
        <v>841.75</v>
      </c>
      <c r="G33" s="9"/>
      <c r="H33" s="9"/>
      <c r="I33" s="9"/>
      <c r="J33" s="9"/>
    </row>
    <row r="34" customHeight="1" spans="2:10">
      <c r="B34" s="4">
        <v>44763</v>
      </c>
      <c r="C34" s="5" t="s">
        <v>12</v>
      </c>
      <c r="D34" s="6" t="s">
        <v>11</v>
      </c>
      <c r="E34" s="7">
        <v>1041.13</v>
      </c>
      <c r="F34" s="8">
        <v>1157.25</v>
      </c>
      <c r="G34" s="9"/>
      <c r="H34" s="9"/>
      <c r="I34" s="9"/>
      <c r="J34" s="9"/>
    </row>
    <row r="35" customHeight="1" spans="2:10">
      <c r="B35" s="4">
        <v>44764</v>
      </c>
      <c r="C35" s="5" t="s">
        <v>10</v>
      </c>
      <c r="D35" s="6" t="s">
        <v>11</v>
      </c>
      <c r="E35" s="7">
        <v>1218.08</v>
      </c>
      <c r="F35" s="8">
        <v>1344</v>
      </c>
      <c r="G35" s="9"/>
      <c r="H35" s="9"/>
      <c r="I35" s="9"/>
      <c r="J35" s="9"/>
    </row>
    <row r="36" customHeight="1" spans="2:10">
      <c r="B36" s="4">
        <v>44764</v>
      </c>
      <c r="C36" s="5" t="s">
        <v>12</v>
      </c>
      <c r="D36" s="6" t="s">
        <v>13</v>
      </c>
      <c r="E36" s="7">
        <v>1016.36</v>
      </c>
      <c r="F36" s="8">
        <v>1108.25</v>
      </c>
      <c r="G36" s="9"/>
      <c r="H36" s="9"/>
      <c r="I36" s="9"/>
      <c r="J36" s="9"/>
    </row>
    <row r="37" customHeight="1" spans="2:10">
      <c r="B37" s="4">
        <v>44767</v>
      </c>
      <c r="C37" s="5" t="s">
        <v>10</v>
      </c>
      <c r="D37" s="6" t="s">
        <v>13</v>
      </c>
      <c r="E37" s="7">
        <v>1576.91</v>
      </c>
      <c r="F37" s="8">
        <v>1683</v>
      </c>
      <c r="G37" s="9"/>
      <c r="H37" s="9"/>
      <c r="I37" s="9"/>
      <c r="J37" s="9"/>
    </row>
    <row r="38" customHeight="1" spans="2:10">
      <c r="B38" s="4">
        <v>44767</v>
      </c>
      <c r="C38" s="5" t="s">
        <v>12</v>
      </c>
      <c r="D38" s="6" t="s">
        <v>11</v>
      </c>
      <c r="E38" s="7">
        <v>870.02</v>
      </c>
      <c r="F38" s="8">
        <v>997</v>
      </c>
      <c r="G38" s="9"/>
      <c r="H38" s="9"/>
      <c r="I38" s="9"/>
      <c r="J38" s="9"/>
    </row>
    <row r="39" customHeight="1" spans="2:10">
      <c r="B39" s="4">
        <v>44768</v>
      </c>
      <c r="C39" s="5" t="s">
        <v>10</v>
      </c>
      <c r="D39" s="6" t="s">
        <v>11</v>
      </c>
      <c r="E39" s="7">
        <v>1145.26</v>
      </c>
      <c r="F39" s="8">
        <v>1344.25</v>
      </c>
      <c r="G39" s="9"/>
      <c r="H39" s="9"/>
      <c r="I39" s="9"/>
      <c r="J39" s="9"/>
    </row>
    <row r="40" customHeight="1" spans="2:10">
      <c r="B40" s="4">
        <v>44768</v>
      </c>
      <c r="C40" s="5" t="s">
        <v>12</v>
      </c>
      <c r="D40" s="6" t="s">
        <v>13</v>
      </c>
      <c r="E40" s="7">
        <v>1313.05</v>
      </c>
      <c r="F40" s="8">
        <v>1504</v>
      </c>
      <c r="G40" s="9"/>
      <c r="H40" s="9"/>
      <c r="I40" s="9"/>
      <c r="J40" s="9"/>
    </row>
    <row r="41" customHeight="1" spans="2:10">
      <c r="B41" s="4">
        <v>44769</v>
      </c>
      <c r="C41" s="5" t="s">
        <v>10</v>
      </c>
      <c r="D41" s="6" t="s">
        <v>13</v>
      </c>
      <c r="E41" s="7">
        <v>833.49</v>
      </c>
      <c r="F41" s="8">
        <v>906.5</v>
      </c>
      <c r="G41" s="9"/>
      <c r="H41" s="9"/>
      <c r="I41" s="9"/>
      <c r="J41" s="9"/>
    </row>
    <row r="42" customHeight="1" spans="2:10">
      <c r="B42" s="4">
        <v>44769</v>
      </c>
      <c r="C42" s="5" t="s">
        <v>12</v>
      </c>
      <c r="D42" s="6" t="s">
        <v>11</v>
      </c>
      <c r="E42" s="7">
        <v>1578.85</v>
      </c>
      <c r="F42" s="8">
        <v>1711.75</v>
      </c>
      <c r="G42" s="9"/>
      <c r="H42" s="9"/>
      <c r="I42" s="9"/>
      <c r="J42" s="9"/>
    </row>
    <row r="43" customHeight="1" spans="2:10">
      <c r="B43" s="4">
        <v>44770</v>
      </c>
      <c r="C43" s="5" t="s">
        <v>10</v>
      </c>
      <c r="D43" s="6" t="s">
        <v>11</v>
      </c>
      <c r="E43" s="7">
        <v>1314.78</v>
      </c>
      <c r="F43" s="8">
        <v>1371.75</v>
      </c>
      <c r="G43" s="9"/>
      <c r="H43" s="9"/>
      <c r="I43" s="9"/>
      <c r="J43" s="9"/>
    </row>
    <row r="44" customHeight="1" spans="2:10">
      <c r="B44" s="4">
        <v>44770</v>
      </c>
      <c r="C44" s="5" t="s">
        <v>12</v>
      </c>
      <c r="D44" s="6" t="s">
        <v>13</v>
      </c>
      <c r="E44" s="7">
        <v>972.81</v>
      </c>
      <c r="F44" s="8">
        <v>1139.75</v>
      </c>
      <c r="G44" s="9"/>
      <c r="H44" s="9"/>
      <c r="I44" s="9"/>
      <c r="J44" s="9"/>
    </row>
    <row r="45" customHeight="1" spans="2:10">
      <c r="B45" s="4">
        <v>44771</v>
      </c>
      <c r="C45" s="5" t="s">
        <v>10</v>
      </c>
      <c r="D45" s="6" t="s">
        <v>13</v>
      </c>
      <c r="E45" s="7">
        <v>1551.16</v>
      </c>
      <c r="F45" s="8">
        <v>1721.25</v>
      </c>
      <c r="G45" s="9"/>
      <c r="H45" s="9"/>
      <c r="I45" s="9"/>
      <c r="J45" s="9"/>
    </row>
    <row r="46" customHeight="1" spans="2:10">
      <c r="B46" s="4">
        <v>44771</v>
      </c>
      <c r="C46" s="5" t="s">
        <v>12</v>
      </c>
      <c r="D46" s="6" t="s">
        <v>11</v>
      </c>
      <c r="E46" s="7">
        <v>1366.59</v>
      </c>
      <c r="F46" s="8">
        <v>1418.5</v>
      </c>
      <c r="G46" s="9"/>
      <c r="H46" s="9"/>
      <c r="I46" s="9"/>
      <c r="J46" s="9"/>
    </row>
    <row r="47" customHeight="1" spans="2:10">
      <c r="B47" s="4">
        <v>44774</v>
      </c>
      <c r="C47" s="5" t="s">
        <v>10</v>
      </c>
      <c r="D47" s="6" t="s">
        <v>11</v>
      </c>
      <c r="E47" s="7">
        <v>1466.66</v>
      </c>
      <c r="F47" s="8">
        <v>1624.75</v>
      </c>
      <c r="G47" s="9"/>
      <c r="H47" s="9"/>
      <c r="I47" s="9"/>
      <c r="J47" s="9"/>
    </row>
    <row r="48" customHeight="1" spans="2:10">
      <c r="B48" s="4">
        <v>44774</v>
      </c>
      <c r="C48" s="5" t="s">
        <v>12</v>
      </c>
      <c r="D48" s="6" t="s">
        <v>13</v>
      </c>
      <c r="E48" s="7">
        <v>1594.15</v>
      </c>
      <c r="F48" s="8">
        <v>1682.25</v>
      </c>
      <c r="G48" s="9"/>
      <c r="H48" s="9"/>
      <c r="I48" s="9"/>
      <c r="J48" s="9"/>
    </row>
    <row r="49" customHeight="1" spans="2:10">
      <c r="B49" s="4">
        <v>44775</v>
      </c>
      <c r="C49" s="5" t="s">
        <v>10</v>
      </c>
      <c r="D49" s="6" t="s">
        <v>11</v>
      </c>
      <c r="E49" s="7">
        <v>1580.98</v>
      </c>
      <c r="F49" s="8">
        <v>1679</v>
      </c>
      <c r="G49" s="9"/>
      <c r="H49" s="9"/>
      <c r="I49" s="9"/>
      <c r="J49" s="9"/>
    </row>
    <row r="50" customHeight="1" spans="2:10">
      <c r="B50" s="4">
        <v>44775</v>
      </c>
      <c r="C50" s="5" t="s">
        <v>12</v>
      </c>
      <c r="D50" s="6" t="s">
        <v>13</v>
      </c>
      <c r="E50" s="7">
        <v>916.97</v>
      </c>
      <c r="F50" s="8">
        <v>1025</v>
      </c>
      <c r="G50" s="9"/>
      <c r="H50" s="9"/>
      <c r="I50" s="9"/>
      <c r="J50" s="9"/>
    </row>
    <row r="51" customHeight="1" spans="2:10">
      <c r="B51" s="4">
        <v>44776</v>
      </c>
      <c r="C51" s="5" t="s">
        <v>10</v>
      </c>
      <c r="D51" s="6" t="s">
        <v>11</v>
      </c>
      <c r="E51" s="7">
        <v>726.12</v>
      </c>
      <c r="F51" s="8">
        <v>838</v>
      </c>
      <c r="G51" s="9"/>
      <c r="H51" s="9"/>
      <c r="I51" s="9"/>
      <c r="J51" s="9"/>
    </row>
    <row r="52" customHeight="1" spans="2:10">
      <c r="B52" s="4">
        <v>44776</v>
      </c>
      <c r="C52" s="5" t="s">
        <v>12</v>
      </c>
      <c r="D52" s="6" t="s">
        <v>13</v>
      </c>
      <c r="E52" s="7">
        <v>1461.44</v>
      </c>
      <c r="F52" s="8">
        <v>1599.5</v>
      </c>
      <c r="G52" s="9"/>
      <c r="H52" s="9"/>
      <c r="I52" s="9"/>
      <c r="J52" s="9"/>
    </row>
    <row r="53" customHeight="1" spans="2:10">
      <c r="B53" s="4">
        <v>44777</v>
      </c>
      <c r="C53" s="5" t="s">
        <v>10</v>
      </c>
      <c r="D53" s="6" t="s">
        <v>13</v>
      </c>
      <c r="E53" s="7">
        <v>1176.26</v>
      </c>
      <c r="F53" s="8">
        <v>1263.25</v>
      </c>
      <c r="G53" s="9"/>
      <c r="H53" s="9"/>
      <c r="I53" s="9"/>
      <c r="J53" s="9"/>
    </row>
    <row r="54" customHeight="1" spans="2:10">
      <c r="B54" s="4">
        <v>44777</v>
      </c>
      <c r="C54" s="5" t="s">
        <v>12</v>
      </c>
      <c r="D54" s="6" t="s">
        <v>11</v>
      </c>
      <c r="E54" s="7">
        <v>825.12</v>
      </c>
      <c r="F54" s="8">
        <v>1004</v>
      </c>
      <c r="G54" s="9"/>
      <c r="H54" s="9"/>
      <c r="I54" s="9"/>
      <c r="J54" s="9"/>
    </row>
    <row r="55" customHeight="1" spans="2:10">
      <c r="B55" s="4">
        <v>44778</v>
      </c>
      <c r="C55" s="5" t="s">
        <v>10</v>
      </c>
      <c r="D55" s="6" t="s">
        <v>11</v>
      </c>
      <c r="E55" s="7">
        <v>1034.97</v>
      </c>
      <c r="F55" s="8">
        <v>1091</v>
      </c>
      <c r="G55" s="9"/>
      <c r="H55" s="9"/>
      <c r="I55" s="9"/>
      <c r="J55" s="9"/>
    </row>
    <row r="56" customHeight="1" spans="2:10">
      <c r="B56" s="4">
        <v>44778</v>
      </c>
      <c r="C56" s="5" t="s">
        <v>12</v>
      </c>
      <c r="D56" s="6" t="s">
        <v>13</v>
      </c>
      <c r="E56" s="7">
        <v>939.94</v>
      </c>
      <c r="F56" s="8">
        <v>1045</v>
      </c>
      <c r="G56" s="9"/>
      <c r="H56" s="9"/>
      <c r="I56" s="9"/>
      <c r="J56" s="9"/>
    </row>
    <row r="57" customHeight="1" spans="2:10">
      <c r="B57" s="4">
        <v>44781</v>
      </c>
      <c r="C57" s="5" t="s">
        <v>10</v>
      </c>
      <c r="D57" s="6" t="s">
        <v>13</v>
      </c>
      <c r="E57" s="7">
        <v>1429.63</v>
      </c>
      <c r="F57" s="8">
        <v>1570.75</v>
      </c>
      <c r="G57" s="9"/>
      <c r="H57" s="9"/>
      <c r="I57" s="9"/>
      <c r="J57" s="9"/>
    </row>
    <row r="58" customHeight="1" spans="2:10">
      <c r="B58" s="4">
        <v>44781</v>
      </c>
      <c r="C58" s="5" t="s">
        <v>12</v>
      </c>
      <c r="D58" s="6" t="s">
        <v>11</v>
      </c>
      <c r="E58" s="7">
        <v>1009.06</v>
      </c>
      <c r="F58" s="8">
        <v>1189</v>
      </c>
      <c r="G58" s="9"/>
      <c r="H58" s="9"/>
      <c r="I58" s="9"/>
      <c r="J58" s="9"/>
    </row>
    <row r="59" customHeight="1" spans="2:10">
      <c r="B59" s="4">
        <v>44782</v>
      </c>
      <c r="C59" s="5" t="s">
        <v>10</v>
      </c>
      <c r="D59" s="6" t="s">
        <v>11</v>
      </c>
      <c r="E59" s="7">
        <v>974.45</v>
      </c>
      <c r="F59" s="8">
        <v>1152.5</v>
      </c>
      <c r="G59" s="9"/>
      <c r="H59" s="9"/>
      <c r="I59" s="9"/>
      <c r="J59" s="9"/>
    </row>
    <row r="60" customHeight="1" spans="2:10">
      <c r="B60" s="4">
        <v>44782</v>
      </c>
      <c r="C60" s="5" t="s">
        <v>12</v>
      </c>
      <c r="D60" s="6" t="s">
        <v>13</v>
      </c>
      <c r="E60" s="7">
        <v>1511.87</v>
      </c>
      <c r="F60" s="8">
        <v>1688.75</v>
      </c>
      <c r="G60" s="9"/>
      <c r="H60" s="9"/>
      <c r="I60" s="9"/>
      <c r="J60" s="9"/>
    </row>
    <row r="61" customHeight="1" spans="2:10">
      <c r="B61" s="4">
        <v>44783</v>
      </c>
      <c r="C61" s="5" t="s">
        <v>10</v>
      </c>
      <c r="D61" s="6" t="s">
        <v>11</v>
      </c>
      <c r="E61" s="7">
        <v>1103.76</v>
      </c>
      <c r="F61" s="8">
        <v>1256.75</v>
      </c>
      <c r="G61" s="9"/>
      <c r="H61" s="9"/>
      <c r="I61" s="9"/>
      <c r="J61" s="9"/>
    </row>
    <row r="62" customHeight="1" spans="2:10">
      <c r="B62" s="4">
        <v>44783</v>
      </c>
      <c r="C62" s="5" t="s">
        <v>12</v>
      </c>
      <c r="D62" s="6" t="s">
        <v>13</v>
      </c>
      <c r="E62" s="7">
        <v>809.07</v>
      </c>
      <c r="F62" s="8">
        <v>930</v>
      </c>
      <c r="G62" s="9"/>
      <c r="H62" s="9"/>
      <c r="I62" s="9"/>
      <c r="J62" s="9"/>
    </row>
    <row r="63" customHeight="1" spans="2:10">
      <c r="B63" s="4">
        <v>44784</v>
      </c>
      <c r="C63" s="5" t="s">
        <v>10</v>
      </c>
      <c r="D63" s="6" t="s">
        <v>11</v>
      </c>
      <c r="E63" s="7">
        <v>1438.4</v>
      </c>
      <c r="F63" s="8">
        <v>1560.5</v>
      </c>
      <c r="G63" s="9"/>
      <c r="H63" s="9"/>
      <c r="I63" s="9"/>
      <c r="J63" s="9"/>
    </row>
    <row r="64" customHeight="1" spans="2:10">
      <c r="B64" s="4">
        <v>44784</v>
      </c>
      <c r="C64" s="5" t="s">
        <v>12</v>
      </c>
      <c r="D64" s="6" t="s">
        <v>13</v>
      </c>
      <c r="E64" s="7">
        <v>1472.96</v>
      </c>
      <c r="F64" s="8">
        <v>1637</v>
      </c>
      <c r="G64" s="9"/>
      <c r="H64" s="9"/>
      <c r="I64" s="9"/>
      <c r="J64" s="9"/>
    </row>
    <row r="65" customHeight="1" spans="2:10">
      <c r="B65" s="4">
        <v>44785</v>
      </c>
      <c r="C65" s="5" t="s">
        <v>10</v>
      </c>
      <c r="D65" s="6" t="s">
        <v>13</v>
      </c>
      <c r="E65" s="7">
        <v>1556.29</v>
      </c>
      <c r="F65" s="8">
        <v>1742.25</v>
      </c>
      <c r="G65" s="9"/>
      <c r="H65" s="9"/>
      <c r="I65" s="9"/>
      <c r="J65" s="9"/>
    </row>
    <row r="66" customHeight="1" spans="2:10">
      <c r="B66" s="4">
        <v>44785</v>
      </c>
      <c r="C66" s="5" t="s">
        <v>12</v>
      </c>
      <c r="D66" s="6" t="s">
        <v>11</v>
      </c>
      <c r="E66" s="7">
        <v>960.13</v>
      </c>
      <c r="F66" s="8">
        <v>1088.25</v>
      </c>
      <c r="G66" s="9"/>
      <c r="H66" s="9"/>
      <c r="I66" s="9"/>
      <c r="J66" s="9"/>
    </row>
    <row r="67" customHeight="1" spans="2:10">
      <c r="B67" s="4">
        <v>44788</v>
      </c>
      <c r="C67" s="5" t="s">
        <v>10</v>
      </c>
      <c r="D67" s="6" t="s">
        <v>11</v>
      </c>
      <c r="E67" s="7">
        <v>1520.43</v>
      </c>
      <c r="F67" s="8">
        <v>1594.5</v>
      </c>
      <c r="G67" s="9"/>
      <c r="H67" s="9"/>
      <c r="I67" s="9"/>
      <c r="J67" s="9"/>
    </row>
    <row r="68" customHeight="1" spans="2:10">
      <c r="B68" s="4">
        <v>44788</v>
      </c>
      <c r="C68" s="5" t="s">
        <v>12</v>
      </c>
      <c r="D68" s="6" t="s">
        <v>13</v>
      </c>
      <c r="E68" s="7">
        <v>1195.05</v>
      </c>
      <c r="F68" s="8">
        <v>1263</v>
      </c>
      <c r="G68" s="9"/>
      <c r="H68" s="9"/>
      <c r="I68" s="9"/>
      <c r="J68" s="9"/>
    </row>
    <row r="69" customHeight="1" spans="2:10">
      <c r="B69" s="4">
        <v>44789</v>
      </c>
      <c r="C69" s="5" t="s">
        <v>10</v>
      </c>
      <c r="D69" s="6" t="s">
        <v>11</v>
      </c>
      <c r="E69" s="7">
        <v>1357.83</v>
      </c>
      <c r="F69" s="8">
        <v>1518.75</v>
      </c>
      <c r="G69" s="9"/>
      <c r="H69" s="9"/>
      <c r="I69" s="9"/>
      <c r="J69" s="9"/>
    </row>
    <row r="70" customHeight="1" spans="2:10">
      <c r="B70" s="4">
        <v>44789</v>
      </c>
      <c r="C70" s="5" t="s">
        <v>12</v>
      </c>
      <c r="D70" s="6" t="s">
        <v>13</v>
      </c>
      <c r="E70" s="7">
        <v>1440.38</v>
      </c>
      <c r="F70" s="8">
        <v>1498.5</v>
      </c>
      <c r="G70" s="9"/>
      <c r="H70" s="9"/>
      <c r="I70" s="9"/>
      <c r="J70" s="9"/>
    </row>
    <row r="71" customHeight="1" spans="2:10">
      <c r="B71" s="4">
        <v>44790</v>
      </c>
      <c r="C71" s="5" t="s">
        <v>10</v>
      </c>
      <c r="D71" s="6" t="s">
        <v>11</v>
      </c>
      <c r="E71" s="7">
        <v>801.34</v>
      </c>
      <c r="F71" s="8">
        <v>913.25</v>
      </c>
      <c r="G71" s="9"/>
      <c r="H71" s="9"/>
      <c r="I71" s="9"/>
      <c r="J71" s="9"/>
    </row>
    <row r="72" customHeight="1" spans="2:10">
      <c r="B72" s="4">
        <v>44790</v>
      </c>
      <c r="C72" s="5" t="s">
        <v>12</v>
      </c>
      <c r="D72" s="6" t="s">
        <v>13</v>
      </c>
      <c r="E72" s="7">
        <v>1001.99</v>
      </c>
      <c r="F72" s="8">
        <v>1097</v>
      </c>
      <c r="G72" s="9"/>
      <c r="H72" s="9"/>
      <c r="I72" s="9"/>
      <c r="J72" s="9"/>
    </row>
    <row r="73" customHeight="1" spans="2:10">
      <c r="B73" s="4">
        <v>44791</v>
      </c>
      <c r="C73" s="5" t="s">
        <v>10</v>
      </c>
      <c r="D73" s="6" t="s">
        <v>13</v>
      </c>
      <c r="E73" s="7">
        <v>1121.86</v>
      </c>
      <c r="F73" s="8">
        <v>1191.75</v>
      </c>
      <c r="G73" s="9"/>
      <c r="H73" s="9"/>
      <c r="I73" s="9"/>
      <c r="J73" s="9"/>
    </row>
    <row r="74" customHeight="1" spans="2:10">
      <c r="B74" s="4">
        <v>44791</v>
      </c>
      <c r="C74" s="5" t="s">
        <v>12</v>
      </c>
      <c r="D74" s="6" t="s">
        <v>11</v>
      </c>
      <c r="E74" s="7">
        <v>776.22</v>
      </c>
      <c r="F74" s="8">
        <v>961.25</v>
      </c>
      <c r="G74" s="9"/>
      <c r="H74" s="9"/>
      <c r="I74" s="9"/>
      <c r="J74" s="9"/>
    </row>
    <row r="75" customHeight="1" spans="2:10">
      <c r="B75" s="4">
        <v>44792</v>
      </c>
      <c r="C75" s="5" t="s">
        <v>10</v>
      </c>
      <c r="D75" s="6" t="s">
        <v>11</v>
      </c>
      <c r="E75" s="7">
        <v>779.66</v>
      </c>
      <c r="F75" s="8">
        <v>900.75</v>
      </c>
      <c r="G75" s="9"/>
      <c r="H75" s="9"/>
      <c r="I75" s="9"/>
      <c r="J75" s="9"/>
    </row>
    <row r="76" customHeight="1" spans="2:10">
      <c r="B76" s="4">
        <v>44792</v>
      </c>
      <c r="C76" s="5" t="s">
        <v>12</v>
      </c>
      <c r="D76" s="6" t="s">
        <v>13</v>
      </c>
      <c r="E76" s="7">
        <v>850.14</v>
      </c>
      <c r="F76" s="8">
        <v>932.25</v>
      </c>
      <c r="G76" s="9"/>
      <c r="H76" s="9"/>
      <c r="I76" s="9"/>
      <c r="J76" s="9"/>
    </row>
    <row r="77" customHeight="1" spans="2:10">
      <c r="B77" s="4">
        <v>44795</v>
      </c>
      <c r="C77" s="5" t="s">
        <v>10</v>
      </c>
      <c r="D77" s="6" t="s">
        <v>13</v>
      </c>
      <c r="E77" s="7">
        <v>896.25</v>
      </c>
      <c r="F77" s="8">
        <v>1008.25</v>
      </c>
      <c r="G77" s="9"/>
      <c r="H77" s="9"/>
      <c r="I77" s="9"/>
      <c r="J77" s="9"/>
    </row>
    <row r="78" customHeight="1" spans="2:10">
      <c r="B78" s="4">
        <v>44795</v>
      </c>
      <c r="C78" s="5" t="s">
        <v>12</v>
      </c>
      <c r="D78" s="6" t="s">
        <v>11</v>
      </c>
      <c r="E78" s="7">
        <v>1051</v>
      </c>
      <c r="F78" s="8">
        <v>1133</v>
      </c>
      <c r="G78" s="9"/>
      <c r="H78" s="9"/>
      <c r="I78" s="9"/>
      <c r="J78" s="9"/>
    </row>
    <row r="79" customHeight="1" spans="2:10">
      <c r="B79" s="4">
        <v>44796</v>
      </c>
      <c r="C79" s="5" t="s">
        <v>10</v>
      </c>
      <c r="D79" s="6" t="s">
        <v>11</v>
      </c>
      <c r="E79" s="7">
        <v>1385.5</v>
      </c>
      <c r="F79" s="8">
        <v>1504.5</v>
      </c>
      <c r="G79" s="9"/>
      <c r="H79" s="9"/>
      <c r="I79" s="9"/>
      <c r="J79" s="9"/>
    </row>
    <row r="80" customHeight="1" spans="2:10">
      <c r="B80" s="4">
        <v>44796</v>
      </c>
      <c r="C80" s="5" t="s">
        <v>12</v>
      </c>
      <c r="D80" s="6" t="s">
        <v>13</v>
      </c>
      <c r="E80" s="7">
        <v>1075.76</v>
      </c>
      <c r="F80" s="8">
        <v>1262.75</v>
      </c>
      <c r="G80" s="9"/>
      <c r="H80" s="9"/>
      <c r="I80" s="9"/>
      <c r="J80" s="9"/>
    </row>
    <row r="81" customHeight="1" spans="2:10">
      <c r="B81" s="4">
        <v>44797</v>
      </c>
      <c r="C81" s="5" t="s">
        <v>10</v>
      </c>
      <c r="D81" s="6" t="s">
        <v>13</v>
      </c>
      <c r="E81" s="7">
        <v>896.05</v>
      </c>
      <c r="F81" s="8">
        <v>957</v>
      </c>
      <c r="G81" s="9"/>
      <c r="H81" s="9"/>
      <c r="I81" s="9"/>
      <c r="J81" s="9"/>
    </row>
    <row r="82" customHeight="1" spans="2:10">
      <c r="B82" s="4">
        <v>44797</v>
      </c>
      <c r="C82" s="5" t="s">
        <v>12</v>
      </c>
      <c r="D82" s="6" t="s">
        <v>11</v>
      </c>
      <c r="E82" s="7">
        <v>843.34</v>
      </c>
      <c r="F82" s="8">
        <v>1039.25</v>
      </c>
      <c r="G82" s="9"/>
      <c r="H82" s="9"/>
      <c r="I82" s="9"/>
      <c r="J82" s="9"/>
    </row>
    <row r="83" customHeight="1" spans="2:10">
      <c r="B83" s="4">
        <v>44798</v>
      </c>
      <c r="C83" s="5" t="s">
        <v>10</v>
      </c>
      <c r="D83" s="6" t="s">
        <v>11</v>
      </c>
      <c r="E83" s="7">
        <v>1211.66</v>
      </c>
      <c r="F83" s="8">
        <v>1325.75</v>
      </c>
      <c r="G83" s="9"/>
      <c r="H83" s="9"/>
      <c r="I83" s="9"/>
      <c r="J83" s="9"/>
    </row>
    <row r="84" customHeight="1" spans="2:10">
      <c r="B84" s="4">
        <v>44798</v>
      </c>
      <c r="C84" s="5" t="s">
        <v>12</v>
      </c>
      <c r="D84" s="6" t="s">
        <v>13</v>
      </c>
      <c r="E84" s="7">
        <v>1357.2</v>
      </c>
      <c r="F84" s="8">
        <v>1463.25</v>
      </c>
      <c r="G84" s="9"/>
      <c r="H84" s="9"/>
      <c r="I84" s="9"/>
      <c r="J84" s="9"/>
    </row>
    <row r="85" customHeight="1" spans="2:10">
      <c r="B85" s="4">
        <v>44799</v>
      </c>
      <c r="C85" s="5" t="s">
        <v>10</v>
      </c>
      <c r="D85" s="6" t="s">
        <v>11</v>
      </c>
      <c r="E85" s="7">
        <v>940.87</v>
      </c>
      <c r="F85" s="8">
        <v>1027.75</v>
      </c>
      <c r="G85" s="9"/>
      <c r="H85" s="9"/>
      <c r="I85" s="9"/>
      <c r="J85" s="9"/>
    </row>
    <row r="86" customHeight="1" spans="2:10">
      <c r="B86" s="4">
        <v>44799</v>
      </c>
      <c r="C86" s="5" t="s">
        <v>12</v>
      </c>
      <c r="D86" s="6" t="s">
        <v>13</v>
      </c>
      <c r="E86" s="7">
        <v>1274.05</v>
      </c>
      <c r="F86" s="8">
        <v>1455</v>
      </c>
      <c r="G86" s="9"/>
      <c r="H86" s="9"/>
      <c r="I86" s="9"/>
      <c r="J86" s="9"/>
    </row>
    <row r="87" customHeight="1" spans="2:10">
      <c r="B87" s="4">
        <v>44802</v>
      </c>
      <c r="C87" s="5" t="s">
        <v>10</v>
      </c>
      <c r="D87" s="6" t="s">
        <v>11</v>
      </c>
      <c r="E87" s="7">
        <v>1179.06</v>
      </c>
      <c r="F87" s="8">
        <v>1376</v>
      </c>
      <c r="G87" s="9"/>
      <c r="H87" s="9"/>
      <c r="I87" s="9"/>
      <c r="J87" s="9"/>
    </row>
    <row r="88" customHeight="1" spans="2:10">
      <c r="B88" s="4">
        <v>44802</v>
      </c>
      <c r="C88" s="5" t="s">
        <v>12</v>
      </c>
      <c r="D88" s="6" t="s">
        <v>13</v>
      </c>
      <c r="E88" s="7">
        <v>774.2</v>
      </c>
      <c r="F88" s="8">
        <v>946.25</v>
      </c>
      <c r="G88" s="9"/>
      <c r="H88" s="9"/>
      <c r="I88" s="9"/>
      <c r="J88" s="9"/>
    </row>
    <row r="89" customHeight="1" spans="2:10">
      <c r="B89" s="4">
        <v>44803</v>
      </c>
      <c r="C89" s="5" t="s">
        <v>10</v>
      </c>
      <c r="D89" s="6" t="s">
        <v>13</v>
      </c>
      <c r="E89" s="7">
        <v>1350.48</v>
      </c>
      <c r="F89" s="8">
        <v>1509.5</v>
      </c>
      <c r="G89" s="9"/>
      <c r="H89" s="9"/>
      <c r="I89" s="9"/>
      <c r="J89" s="9"/>
    </row>
    <row r="90" customHeight="1" spans="2:10">
      <c r="B90" s="4">
        <v>44803</v>
      </c>
      <c r="C90" s="5" t="s">
        <v>12</v>
      </c>
      <c r="D90" s="6" t="s">
        <v>11</v>
      </c>
      <c r="E90" s="7">
        <v>1053.37</v>
      </c>
      <c r="F90" s="8">
        <v>1136.25</v>
      </c>
      <c r="G90" s="9"/>
      <c r="H90" s="9"/>
      <c r="I90" s="9"/>
      <c r="J90" s="9"/>
    </row>
    <row r="91" customHeight="1" spans="2:10">
      <c r="B91" s="4">
        <v>44804</v>
      </c>
      <c r="C91" s="5" t="s">
        <v>10</v>
      </c>
      <c r="D91" s="6" t="s">
        <v>11</v>
      </c>
      <c r="E91" s="7">
        <v>1161.92</v>
      </c>
      <c r="F91" s="8">
        <v>1237</v>
      </c>
      <c r="G91" s="9"/>
      <c r="H91" s="9"/>
      <c r="I91" s="9"/>
      <c r="J91" s="9"/>
    </row>
    <row r="92" customHeight="1" spans="2:10">
      <c r="B92" s="4">
        <v>44804</v>
      </c>
      <c r="C92" s="5" t="s">
        <v>12</v>
      </c>
      <c r="D92" s="6" t="s">
        <v>13</v>
      </c>
      <c r="E92" s="7">
        <v>951.93</v>
      </c>
      <c r="F92" s="8">
        <v>1136</v>
      </c>
      <c r="G92" s="9"/>
      <c r="H92" s="9"/>
      <c r="I92" s="9"/>
      <c r="J92" s="9"/>
    </row>
    <row r="93" customHeight="1" spans="4:4">
      <c r="D93" s="24"/>
    </row>
    <row r="94" customHeight="1" spans="4:4">
      <c r="D94" s="24"/>
    </row>
    <row r="95" customHeight="1" spans="4:4">
      <c r="D95" s="24"/>
    </row>
    <row r="96" customHeight="1" spans="4:4">
      <c r="D96" s="24"/>
    </row>
    <row r="97" customHeight="1" spans="4:4">
      <c r="D97" s="24"/>
    </row>
    <row r="98" customHeight="1" spans="4:4">
      <c r="D98" s="24"/>
    </row>
    <row r="99" customHeight="1" spans="4:4">
      <c r="D99" s="24"/>
    </row>
    <row r="100" customHeight="1" spans="4:4">
      <c r="D100" s="24"/>
    </row>
    <row r="101" customHeight="1" spans="4:4">
      <c r="D101" s="24"/>
    </row>
    <row r="102" customHeight="1" spans="4:4">
      <c r="D102" s="24"/>
    </row>
    <row r="103" customHeight="1" spans="4:4">
      <c r="D103" s="24"/>
    </row>
    <row r="104" customHeight="1" spans="4:4">
      <c r="D104" s="24"/>
    </row>
    <row r="105" customHeight="1" spans="4:4">
      <c r="D105" s="24"/>
    </row>
  </sheetData>
  <mergeCells count="1">
    <mergeCell ref="B2:J2"/>
  </mergeCells>
  <pageMargins left="0.7" right="0.7" top="0.75" bottom="0.75" header="0.3" footer="0.3"/>
  <pageSetup paperSize="1"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25"/>
  <sheetViews>
    <sheetView showGridLines="0" topLeftCell="A7" workbookViewId="0">
      <selection activeCell="I27" sqref="I27"/>
    </sheetView>
  </sheetViews>
  <sheetFormatPr defaultColWidth="9" defaultRowHeight="20.1" customHeight="1" outlineLevelCol="4"/>
  <cols>
    <col min="1" max="1" width="3.7109375" style="1" customWidth="1"/>
    <col min="2" max="2" width="15.140625" style="1" customWidth="1"/>
    <col min="3" max="3" width="22.140625" style="1" customWidth="1"/>
    <col min="4" max="4" width="15" style="1" customWidth="1"/>
    <col min="5" max="8" width="9.140625" style="1"/>
    <col min="9" max="9" width="13.7109375" style="1" customWidth="1"/>
    <col min="10" max="10" width="12.4296875" style="1" customWidth="1"/>
    <col min="11" max="16384" width="9.140625" style="1"/>
  </cols>
  <sheetData>
    <row r="2" customHeight="1" spans="2:3">
      <c r="B2" s="2" t="s">
        <v>14</v>
      </c>
      <c r="C2" s="2"/>
    </row>
    <row r="4" customHeight="1" spans="2:3">
      <c r="B4" s="3" t="s">
        <v>3</v>
      </c>
      <c r="C4" s="3" t="s">
        <v>15</v>
      </c>
    </row>
    <row r="5" customHeight="1" spans="2:3">
      <c r="B5" s="6" t="s">
        <v>13</v>
      </c>
      <c r="C5" s="25">
        <v>40</v>
      </c>
    </row>
    <row r="6" customHeight="1" spans="2:5">
      <c r="B6" s="6" t="s">
        <v>11</v>
      </c>
      <c r="C6" s="25">
        <v>50</v>
      </c>
      <c r="E6" s="24"/>
    </row>
    <row r="7" customHeight="1" spans="2:5">
      <c r="B7" s="26"/>
      <c r="C7" s="27"/>
      <c r="E7" s="24"/>
    </row>
    <row r="8" customHeight="1" spans="2:2">
      <c r="B8" s="24"/>
    </row>
    <row r="9" customHeight="1" spans="2:3">
      <c r="B9" s="2" t="s">
        <v>16</v>
      </c>
      <c r="C9" s="2"/>
    </row>
    <row r="11" customHeight="1" spans="2:3">
      <c r="B11" s="3" t="s">
        <v>7</v>
      </c>
      <c r="C11" s="3" t="s">
        <v>17</v>
      </c>
    </row>
    <row r="12" customHeight="1" spans="2:3">
      <c r="B12" s="6" t="s">
        <v>18</v>
      </c>
      <c r="C12" s="28">
        <v>0</v>
      </c>
    </row>
    <row r="13" customHeight="1" spans="2:3">
      <c r="B13" s="6" t="s">
        <v>19</v>
      </c>
      <c r="C13" s="29">
        <v>0.005</v>
      </c>
    </row>
    <row r="14" customHeight="1" spans="2:3">
      <c r="B14" s="4" t="s">
        <v>20</v>
      </c>
      <c r="C14" s="9">
        <v>0.015</v>
      </c>
    </row>
    <row r="15" customHeight="1" spans="2:3">
      <c r="B15" s="30"/>
      <c r="C15" s="31"/>
    </row>
    <row r="16" customHeight="1" spans="2:3">
      <c r="B16" s="30"/>
      <c r="C16" s="31"/>
    </row>
    <row r="17" customHeight="1" spans="2:2">
      <c r="B17" s="24"/>
    </row>
    <row r="18" customHeight="1" spans="2:3">
      <c r="B18" s="2" t="s">
        <v>21</v>
      </c>
      <c r="C18" s="2"/>
    </row>
    <row r="20" customHeight="1" spans="2:3">
      <c r="B20" s="3" t="s">
        <v>22</v>
      </c>
      <c r="C20" s="3" t="s">
        <v>9</v>
      </c>
    </row>
    <row r="21" customHeight="1" spans="2:3">
      <c r="B21" s="5">
        <v>1</v>
      </c>
      <c r="C21" s="6" t="s">
        <v>23</v>
      </c>
    </row>
    <row r="22" customHeight="1" spans="2:3">
      <c r="B22" s="5">
        <v>2</v>
      </c>
      <c r="C22" s="6" t="s">
        <v>24</v>
      </c>
    </row>
    <row r="23" customHeight="1" spans="2:3">
      <c r="B23" s="6">
        <v>3</v>
      </c>
      <c r="C23" s="6" t="s">
        <v>25</v>
      </c>
    </row>
    <row r="24" customHeight="1" spans="2:3">
      <c r="B24" s="6">
        <v>4</v>
      </c>
      <c r="C24" s="6" t="s">
        <v>26</v>
      </c>
    </row>
    <row r="25" customHeight="1" spans="2:3">
      <c r="B25" s="6">
        <v>5</v>
      </c>
      <c r="C25" s="6" t="s">
        <v>27</v>
      </c>
    </row>
  </sheetData>
  <mergeCells count="3">
    <mergeCell ref="B2:C2"/>
    <mergeCell ref="B9:C9"/>
    <mergeCell ref="B18:C18"/>
  </mergeCells>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105"/>
  <sheetViews>
    <sheetView showGridLines="0" topLeftCell="A12" workbookViewId="0">
      <selection activeCell="G19" sqref="G19"/>
    </sheetView>
  </sheetViews>
  <sheetFormatPr defaultColWidth="9" defaultRowHeight="20.1" customHeight="1"/>
  <cols>
    <col min="1" max="1" width="3.7109375" style="1" customWidth="1"/>
    <col min="2" max="2" width="10.7109375" style="1" customWidth="1"/>
    <col min="3" max="3" width="12.140625" style="1" customWidth="1"/>
    <col min="4" max="4" width="6.5703125" style="1" customWidth="1"/>
    <col min="5" max="5" width="12.5703125" style="1" customWidth="1"/>
    <col min="6" max="6" width="15.2890625" style="1" customWidth="1"/>
    <col min="7" max="7" width="10.2890625" style="1" customWidth="1"/>
    <col min="8" max="8" width="15.140625" style="1" customWidth="1"/>
    <col min="9" max="9" width="8.4296875" style="1" customWidth="1"/>
    <col min="10" max="10" width="11.859375" style="1" customWidth="1"/>
    <col min="11" max="12" width="9.140625" style="1"/>
    <col min="13" max="13" width="11.859375" style="1" customWidth="1"/>
    <col min="14" max="14" width="10.7109375" style="1" customWidth="1"/>
    <col min="15" max="15" width="17" style="1" customWidth="1"/>
    <col min="16" max="16" width="15" style="1" customWidth="1"/>
    <col min="17" max="16384" width="9.140625" style="1"/>
  </cols>
  <sheetData>
    <row r="2" customHeight="1" spans="2:10">
      <c r="B2" s="2" t="s">
        <v>28</v>
      </c>
      <c r="C2" s="2"/>
      <c r="D2" s="2"/>
      <c r="E2" s="2"/>
      <c r="F2" s="2"/>
      <c r="G2" s="2"/>
      <c r="H2" s="2"/>
      <c r="I2" s="2"/>
      <c r="J2" s="2"/>
    </row>
    <row r="4" customHeight="1" spans="2:10">
      <c r="B4" s="3" t="s">
        <v>1</v>
      </c>
      <c r="C4" s="3" t="s">
        <v>2</v>
      </c>
      <c r="D4" s="3" t="s">
        <v>3</v>
      </c>
      <c r="E4" s="3" t="s">
        <v>4</v>
      </c>
      <c r="F4" s="3" t="s">
        <v>5</v>
      </c>
      <c r="G4" s="3" t="s">
        <v>7</v>
      </c>
      <c r="H4" s="3" t="s">
        <v>8</v>
      </c>
      <c r="I4" s="3" t="s">
        <v>6</v>
      </c>
      <c r="J4" s="3" t="s">
        <v>9</v>
      </c>
    </row>
    <row r="5" customHeight="1" spans="2:10">
      <c r="B5" s="4">
        <v>44743</v>
      </c>
      <c r="C5" s="5" t="s">
        <v>10</v>
      </c>
      <c r="D5" s="6" t="s">
        <v>11</v>
      </c>
      <c r="E5" s="7">
        <v>1112.94</v>
      </c>
      <c r="F5" s="8">
        <v>1288</v>
      </c>
      <c r="G5" s="9">
        <f t="shared" ref="G5:G36" si="0">(F5-E5)/E5</f>
        <v>0.15729509227811</v>
      </c>
      <c r="H5" s="10">
        <f t="array" ref="H5">IFERROR(_xlfn.IFS(AND(G5&gt;12%,G5&lt;20%),0.5%,G5&gt;20%,1.5%,G5&lt;12%,"")*F5,"")</f>
        <v>6.44</v>
      </c>
      <c r="I5" s="8">
        <f t="shared" ref="I5:I36" si="1">F5-E5</f>
        <v>175.06</v>
      </c>
      <c r="J5" s="5">
        <f>WEEKDAY(B5,11)</f>
        <v>5</v>
      </c>
    </row>
    <row r="6" customHeight="1" spans="2:10">
      <c r="B6" s="4">
        <v>44743</v>
      </c>
      <c r="C6" s="5" t="s">
        <v>12</v>
      </c>
      <c r="D6" s="6" t="s">
        <v>13</v>
      </c>
      <c r="E6" s="7">
        <v>1095.5</v>
      </c>
      <c r="F6" s="8">
        <v>1250.75</v>
      </c>
      <c r="G6" s="9">
        <f t="shared" si="0"/>
        <v>0.141716111364674</v>
      </c>
      <c r="H6" s="10">
        <f t="array" ref="H6">IFERROR(_xlfn.IFS(AND(G6&gt;12%,G6&lt;20%),0.5%,G6&gt;20%,1.5%,G6&lt;12%,"")*F6,"")</f>
        <v>6.25375</v>
      </c>
      <c r="I6" s="8">
        <f t="shared" si="1"/>
        <v>155.25</v>
      </c>
      <c r="J6" s="5">
        <f t="shared" ref="J6:J69" si="2">WEEKDAY(B6,11)</f>
        <v>5</v>
      </c>
    </row>
    <row r="7" customHeight="1" spans="2:10">
      <c r="B7" s="4">
        <v>44746</v>
      </c>
      <c r="C7" s="5" t="s">
        <v>10</v>
      </c>
      <c r="D7" s="6" t="s">
        <v>11</v>
      </c>
      <c r="E7" s="7">
        <v>1120.94</v>
      </c>
      <c r="F7" s="8">
        <v>1295</v>
      </c>
      <c r="G7" s="9">
        <f t="shared" si="0"/>
        <v>0.155280389672953</v>
      </c>
      <c r="H7" s="10">
        <f t="array" ref="H7">IFERROR(_xlfn.IFS(AND(G7&gt;12%,G7&lt;20%),0.5%,G7&gt;20%,1.5%,G7&lt;12%,"")*F7,"")</f>
        <v>6.475</v>
      </c>
      <c r="I7" s="8">
        <f t="shared" si="1"/>
        <v>174.06</v>
      </c>
      <c r="J7" s="5">
        <f t="shared" si="2"/>
        <v>1</v>
      </c>
    </row>
    <row r="8" customHeight="1" spans="2:10">
      <c r="B8" s="4">
        <v>44746</v>
      </c>
      <c r="C8" s="5" t="s">
        <v>12</v>
      </c>
      <c r="D8" s="6" t="s">
        <v>13</v>
      </c>
      <c r="E8" s="7">
        <v>1509.73</v>
      </c>
      <c r="F8" s="8">
        <v>1687.75</v>
      </c>
      <c r="G8" s="9">
        <f t="shared" si="0"/>
        <v>0.117915123896326</v>
      </c>
      <c r="H8" s="10" t="str">
        <f t="array" ref="H8">IFERROR(_xlfn.IFS(AND(G8&gt;12%,G8&lt;20%),0.5%,G8&gt;20%,1.5%,G8&lt;12%,"")*F8,"")</f>
        <v/>
      </c>
      <c r="I8" s="8">
        <f t="shared" si="1"/>
        <v>178.02</v>
      </c>
      <c r="J8" s="5">
        <f t="shared" si="2"/>
        <v>1</v>
      </c>
    </row>
    <row r="9" customHeight="1" spans="2:10">
      <c r="B9" s="4">
        <v>44747</v>
      </c>
      <c r="C9" s="5" t="s">
        <v>10</v>
      </c>
      <c r="D9" s="6" t="s">
        <v>13</v>
      </c>
      <c r="E9" s="7">
        <v>1235.33</v>
      </c>
      <c r="F9" s="8">
        <v>1412.25</v>
      </c>
      <c r="G9" s="9">
        <f t="shared" si="0"/>
        <v>0.143216792274129</v>
      </c>
      <c r="H9" s="10">
        <f t="array" ref="H9">IFERROR(_xlfn.IFS(AND(G9&gt;12%,G9&lt;20%),0.5%,G9&gt;20%,1.5%,G9&lt;12%,"")*F9,"")</f>
        <v>7.06125</v>
      </c>
      <c r="I9" s="8">
        <f t="shared" si="1"/>
        <v>176.92</v>
      </c>
      <c r="J9" s="5">
        <f t="shared" si="2"/>
        <v>2</v>
      </c>
    </row>
    <row r="10" customHeight="1" spans="2:10">
      <c r="B10" s="4">
        <v>44747</v>
      </c>
      <c r="C10" s="5" t="s">
        <v>12</v>
      </c>
      <c r="D10" s="6" t="s">
        <v>11</v>
      </c>
      <c r="E10" s="7">
        <v>881.93</v>
      </c>
      <c r="F10" s="8">
        <v>962</v>
      </c>
      <c r="G10" s="9">
        <f t="shared" si="0"/>
        <v>0.0907895184425068</v>
      </c>
      <c r="H10" s="10" t="str">
        <f t="array" ref="H10">IFERROR(_xlfn.IFS(AND(G10&gt;12%,G10&lt;20%),0.5%,G10&gt;20%,1.5%,G10&lt;12%,"")*F10,"")</f>
        <v/>
      </c>
      <c r="I10" s="8">
        <f t="shared" si="1"/>
        <v>80.07</v>
      </c>
      <c r="J10" s="5">
        <f t="shared" si="2"/>
        <v>2</v>
      </c>
    </row>
    <row r="11" customHeight="1" spans="2:10">
      <c r="B11" s="4">
        <v>44748</v>
      </c>
      <c r="C11" s="5" t="s">
        <v>10</v>
      </c>
      <c r="D11" s="6" t="s">
        <v>11</v>
      </c>
      <c r="E11" s="7">
        <v>1075.7</v>
      </c>
      <c r="F11" s="8">
        <v>1142.75</v>
      </c>
      <c r="G11" s="9">
        <f t="shared" si="0"/>
        <v>0.0623315050664683</v>
      </c>
      <c r="H11" s="10" t="str">
        <f t="array" ref="H11">IFERROR(_xlfn.IFS(AND(G11&gt;12%,G11&lt;20%),0.5%,G11&gt;20%,1.5%,G11&lt;12%,"")*F11,"")</f>
        <v/>
      </c>
      <c r="I11" s="8">
        <f t="shared" si="1"/>
        <v>67.05</v>
      </c>
      <c r="J11" s="5">
        <f t="shared" si="2"/>
        <v>3</v>
      </c>
    </row>
    <row r="12" customHeight="1" spans="2:10">
      <c r="B12" s="4">
        <v>44748</v>
      </c>
      <c r="C12" s="5" t="s">
        <v>12</v>
      </c>
      <c r="D12" s="6" t="s">
        <v>13</v>
      </c>
      <c r="E12" s="7">
        <v>714.58</v>
      </c>
      <c r="F12" s="8">
        <v>800.5</v>
      </c>
      <c r="G12" s="9">
        <f t="shared" si="0"/>
        <v>0.120238461753757</v>
      </c>
      <c r="H12" s="10">
        <f t="array" ref="H12">IFERROR(_xlfn.IFS(AND(G12&gt;12%,G12&lt;20%),0.5%,G12&gt;20%,1.5%,G12&lt;12%,"")*F12,"")</f>
        <v>4.0025</v>
      </c>
      <c r="I12" s="8">
        <f t="shared" si="1"/>
        <v>85.92</v>
      </c>
      <c r="J12" s="5">
        <f t="shared" si="2"/>
        <v>3</v>
      </c>
    </row>
    <row r="13" customHeight="1" spans="2:10">
      <c r="B13" s="4">
        <v>44749</v>
      </c>
      <c r="C13" s="5" t="s">
        <v>10</v>
      </c>
      <c r="D13" s="6" t="s">
        <v>13</v>
      </c>
      <c r="E13" s="7">
        <v>1299.11</v>
      </c>
      <c r="F13" s="8">
        <v>1360</v>
      </c>
      <c r="G13" s="9">
        <f t="shared" si="0"/>
        <v>0.0468705498379661</v>
      </c>
      <c r="H13" s="10" t="str">
        <f t="array" ref="H13">IFERROR(_xlfn.IFS(AND(G13&gt;12%,G13&lt;20%),0.5%,G13&gt;20%,1.5%,G13&lt;12%,"")*F13,"")</f>
        <v/>
      </c>
      <c r="I13" s="8">
        <f t="shared" si="1"/>
        <v>60.8900000000001</v>
      </c>
      <c r="J13" s="5">
        <f t="shared" si="2"/>
        <v>4</v>
      </c>
    </row>
    <row r="14" customHeight="1" spans="2:10">
      <c r="B14" s="4">
        <v>44749</v>
      </c>
      <c r="C14" s="5" t="s">
        <v>12</v>
      </c>
      <c r="D14" s="6" t="s">
        <v>11</v>
      </c>
      <c r="E14" s="7">
        <v>1087.48</v>
      </c>
      <c r="F14" s="8">
        <v>1268.5</v>
      </c>
      <c r="G14" s="9">
        <f t="shared" si="0"/>
        <v>0.166458233714643</v>
      </c>
      <c r="H14" s="10">
        <f t="array" ref="H14">IFERROR(_xlfn.IFS(AND(G14&gt;12%,G14&lt;20%),0.5%,G14&gt;20%,1.5%,G14&lt;12%,"")*F14,"")</f>
        <v>6.3425</v>
      </c>
      <c r="I14" s="8">
        <f t="shared" si="1"/>
        <v>181.02</v>
      </c>
      <c r="J14" s="5">
        <f t="shared" si="2"/>
        <v>4</v>
      </c>
    </row>
    <row r="15" customHeight="1" spans="2:10">
      <c r="B15" s="4">
        <v>44750</v>
      </c>
      <c r="C15" s="5" t="s">
        <v>10</v>
      </c>
      <c r="D15" s="6" t="s">
        <v>11</v>
      </c>
      <c r="E15" s="7">
        <v>803.79</v>
      </c>
      <c r="F15" s="8">
        <v>907.75</v>
      </c>
      <c r="G15" s="9">
        <f t="shared" si="0"/>
        <v>0.129337264708444</v>
      </c>
      <c r="H15" s="10">
        <f t="array" ref="H15">IFERROR(_xlfn.IFS(AND(G15&gt;12%,G15&lt;20%),0.5%,G15&gt;20%,1.5%,G15&lt;12%,"")*F15,"")</f>
        <v>4.53875</v>
      </c>
      <c r="I15" s="8">
        <f t="shared" si="1"/>
        <v>103.96</v>
      </c>
      <c r="J15" s="5">
        <f t="shared" si="2"/>
        <v>5</v>
      </c>
    </row>
    <row r="16" customHeight="1" spans="2:10">
      <c r="B16" s="4">
        <v>44750</v>
      </c>
      <c r="C16" s="5" t="s">
        <v>12</v>
      </c>
      <c r="D16" s="6" t="s">
        <v>13</v>
      </c>
      <c r="E16" s="7">
        <v>1113.73</v>
      </c>
      <c r="F16" s="8">
        <v>1278.75</v>
      </c>
      <c r="G16" s="9">
        <f t="shared" si="0"/>
        <v>0.148168766218024</v>
      </c>
      <c r="H16" s="10">
        <f t="array" ref="H16">IFERROR(_xlfn.IFS(AND(G16&gt;12%,G16&lt;20%),0.5%,G16&gt;20%,1.5%,G16&lt;12%,"")*F16,"")</f>
        <v>6.39375</v>
      </c>
      <c r="I16" s="8">
        <f t="shared" si="1"/>
        <v>165.02</v>
      </c>
      <c r="J16" s="5">
        <f t="shared" si="2"/>
        <v>5</v>
      </c>
    </row>
    <row r="17" customHeight="1" spans="2:10">
      <c r="B17" s="4">
        <v>44753</v>
      </c>
      <c r="C17" s="5" t="s">
        <v>10</v>
      </c>
      <c r="D17" s="6" t="s">
        <v>13</v>
      </c>
      <c r="E17" s="7">
        <v>843.16</v>
      </c>
      <c r="F17" s="8">
        <v>965.25</v>
      </c>
      <c r="G17" s="9">
        <f t="shared" si="0"/>
        <v>0.144800512358271</v>
      </c>
      <c r="H17" s="10">
        <f t="array" ref="H17">IFERROR(_xlfn.IFS(AND(G17&gt;12%,G17&lt;20%),0.5%,G17&gt;20%,1.5%,G17&lt;12%,"")*F17,"")</f>
        <v>4.82625</v>
      </c>
      <c r="I17" s="8">
        <f t="shared" si="1"/>
        <v>122.09</v>
      </c>
      <c r="J17" s="5">
        <f t="shared" si="2"/>
        <v>1</v>
      </c>
    </row>
    <row r="18" customHeight="1" spans="2:10">
      <c r="B18" s="4">
        <v>44753</v>
      </c>
      <c r="C18" s="5" t="s">
        <v>12</v>
      </c>
      <c r="D18" s="6" t="s">
        <v>11</v>
      </c>
      <c r="E18" s="7">
        <v>1552.52</v>
      </c>
      <c r="F18" s="8">
        <v>1717.5</v>
      </c>
      <c r="G18" s="9">
        <f t="shared" si="0"/>
        <v>0.106265941823616</v>
      </c>
      <c r="H18" s="10" t="str">
        <f t="array" ref="H18">IFERROR(_xlfn.IFS(AND(G18&gt;12%,G18&lt;20%),0.5%,G18&gt;20%,1.5%,G18&lt;12%,"")*F18,"")</f>
        <v/>
      </c>
      <c r="I18" s="8">
        <f t="shared" si="1"/>
        <v>164.98</v>
      </c>
      <c r="J18" s="5">
        <f t="shared" si="2"/>
        <v>1</v>
      </c>
    </row>
    <row r="19" customHeight="1" spans="2:10">
      <c r="B19" s="4">
        <v>44754</v>
      </c>
      <c r="C19" s="5" t="s">
        <v>10</v>
      </c>
      <c r="D19" s="6" t="s">
        <v>11</v>
      </c>
      <c r="E19" s="7">
        <v>1382.27</v>
      </c>
      <c r="F19" s="8">
        <v>1550.25</v>
      </c>
      <c r="G19" s="9">
        <f t="shared" si="0"/>
        <v>0.121524738292808</v>
      </c>
      <c r="H19" s="10">
        <f t="array" ref="H19">IFERROR(_xlfn.IFS(AND(G19&gt;12%,G19&lt;20%),0.5%,G19&gt;20%,1.5%,G19&lt;12%,"")*F19,"")</f>
        <v>7.75125</v>
      </c>
      <c r="I19" s="8">
        <f t="shared" si="1"/>
        <v>167.98</v>
      </c>
      <c r="J19" s="5">
        <f t="shared" si="2"/>
        <v>2</v>
      </c>
    </row>
    <row r="20" customHeight="1" spans="2:12">
      <c r="B20" s="4">
        <v>44754</v>
      </c>
      <c r="C20" s="5" t="s">
        <v>12</v>
      </c>
      <c r="D20" s="6" t="s">
        <v>13</v>
      </c>
      <c r="E20" s="7">
        <v>1515.76</v>
      </c>
      <c r="F20" s="8">
        <v>1622.75</v>
      </c>
      <c r="G20" s="9">
        <f t="shared" si="0"/>
        <v>0.0705850530426981</v>
      </c>
      <c r="H20" s="10" t="str">
        <f t="array" ref="H20">IFERROR(_xlfn.IFS(AND(G20&gt;12%,G20&lt;20%),0.5%,G20&gt;20%,1.5%,G20&lt;12%,"")*F20,"")</f>
        <v/>
      </c>
      <c r="I20" s="8">
        <f t="shared" si="1"/>
        <v>106.99</v>
      </c>
      <c r="J20" s="5">
        <f t="shared" si="2"/>
        <v>2</v>
      </c>
      <c r="L20" s="11" t="s">
        <v>29</v>
      </c>
    </row>
    <row r="21" customHeight="1" spans="2:15">
      <c r="B21" s="4">
        <v>44755</v>
      </c>
      <c r="C21" s="5" t="s">
        <v>10</v>
      </c>
      <c r="D21" s="6" t="s">
        <v>13</v>
      </c>
      <c r="E21" s="7">
        <v>1264.56</v>
      </c>
      <c r="F21" s="8">
        <v>1328.5</v>
      </c>
      <c r="G21" s="9">
        <f t="shared" si="0"/>
        <v>0.0505630416903904</v>
      </c>
      <c r="H21" s="10" t="str">
        <f t="array" ref="H21">IFERROR(_xlfn.IFS(AND(G21&gt;12%,G21&lt;20%),0.5%,G21&gt;20%,1.5%,G21&lt;12%,"")*F21,"")</f>
        <v/>
      </c>
      <c r="I21" s="8">
        <f t="shared" si="1"/>
        <v>63.9400000000001</v>
      </c>
      <c r="J21" s="5">
        <f t="shared" si="2"/>
        <v>3</v>
      </c>
      <c r="M21" s="12" t="s">
        <v>30</v>
      </c>
      <c r="N21" s="3" t="s">
        <v>3</v>
      </c>
      <c r="O21" s="3"/>
    </row>
    <row r="22" customHeight="1" spans="2:15">
      <c r="B22" s="4">
        <v>44755</v>
      </c>
      <c r="C22" s="5" t="s">
        <v>12</v>
      </c>
      <c r="D22" s="6" t="s">
        <v>11</v>
      </c>
      <c r="E22" s="7">
        <v>1251.98</v>
      </c>
      <c r="F22" s="8">
        <v>1402</v>
      </c>
      <c r="G22" s="9">
        <f t="shared" si="0"/>
        <v>0.119826195306634</v>
      </c>
      <c r="H22" s="10" t="str">
        <f t="array" ref="H22">IFERROR(_xlfn.IFS(AND(G22&gt;12%,G22&lt;20%),0.5%,G22&gt;20%,1.5%,G22&lt;12%,"")*F22,"")</f>
        <v/>
      </c>
      <c r="I22" s="8">
        <f t="shared" si="1"/>
        <v>150.02</v>
      </c>
      <c r="J22" s="5">
        <f t="shared" si="2"/>
        <v>3</v>
      </c>
      <c r="M22" s="13"/>
      <c r="N22" s="14" t="s">
        <v>13</v>
      </c>
      <c r="O22" s="14" t="s">
        <v>11</v>
      </c>
    </row>
    <row r="23" customHeight="1" spans="2:15">
      <c r="B23" s="4">
        <v>44756</v>
      </c>
      <c r="C23" s="5" t="s">
        <v>10</v>
      </c>
      <c r="D23" s="6" t="s">
        <v>11</v>
      </c>
      <c r="E23" s="7">
        <v>986.11</v>
      </c>
      <c r="F23" s="8">
        <v>1054</v>
      </c>
      <c r="G23" s="9">
        <f t="shared" si="0"/>
        <v>0.0688462747563659</v>
      </c>
      <c r="H23" s="10" t="str">
        <f t="array" ref="H23">IFERROR(_xlfn.IFS(AND(G23&gt;12%,G23&lt;20%),0.5%,G23&gt;20%,1.5%,G23&lt;12%,"")*F23,"")</f>
        <v/>
      </c>
      <c r="I23" s="8">
        <f t="shared" si="1"/>
        <v>67.89</v>
      </c>
      <c r="J23" s="5">
        <f t="shared" si="2"/>
        <v>4</v>
      </c>
      <c r="M23" s="6" t="s">
        <v>10</v>
      </c>
      <c r="N23" s="6">
        <f>COUNTIFS($C$5:$C$92,M23,$D$5:$D$92,N$22)</f>
        <v>17</v>
      </c>
      <c r="O23" s="6">
        <f>COUNTIFS($C$5:$C$92,M23,$D$5:$D$92,O$22)</f>
        <v>27</v>
      </c>
    </row>
    <row r="24" customHeight="1" spans="2:15">
      <c r="B24" s="4">
        <v>44756</v>
      </c>
      <c r="C24" s="5" t="s">
        <v>12</v>
      </c>
      <c r="D24" s="6" t="s">
        <v>13</v>
      </c>
      <c r="E24" s="7">
        <v>1514.2</v>
      </c>
      <c r="F24" s="8">
        <v>1571.25</v>
      </c>
      <c r="G24" s="9">
        <f t="shared" si="0"/>
        <v>0.0376766609430722</v>
      </c>
      <c r="H24" s="10" t="str">
        <f t="array" ref="H24">IFERROR(_xlfn.IFS(AND(G24&gt;12%,G24&lt;20%),0.5%,G24&gt;20%,1.5%,G24&lt;12%,"")*F24,"")</f>
        <v/>
      </c>
      <c r="I24" s="8">
        <f t="shared" si="1"/>
        <v>57.05</v>
      </c>
      <c r="J24" s="5">
        <f t="shared" si="2"/>
        <v>4</v>
      </c>
      <c r="M24" s="6" t="s">
        <v>12</v>
      </c>
      <c r="N24" s="6">
        <f>COUNTIFS($C$5:$C$92,M24,$D$5:$D$92,N$22)</f>
        <v>27</v>
      </c>
      <c r="O24" s="6">
        <f>COUNTIFS($C$5:$C$92,M24,$D$5:$D$92,O$22)</f>
        <v>17</v>
      </c>
    </row>
    <row r="25" customHeight="1" spans="2:10">
      <c r="B25" s="4">
        <v>44757</v>
      </c>
      <c r="C25" s="5" t="s">
        <v>10</v>
      </c>
      <c r="D25" s="6" t="s">
        <v>13</v>
      </c>
      <c r="E25" s="7">
        <v>1318.85</v>
      </c>
      <c r="F25" s="8">
        <v>1454.75</v>
      </c>
      <c r="G25" s="9">
        <f t="shared" si="0"/>
        <v>0.103044318914206</v>
      </c>
      <c r="H25" s="10" t="str">
        <f t="array" ref="H25">IFERROR(_xlfn.IFS(AND(G25&gt;12%,G25&lt;20%),0.5%,G25&gt;20%,1.5%,G25&lt;12%,"")*F25,"")</f>
        <v/>
      </c>
      <c r="I25" s="8">
        <f t="shared" si="1"/>
        <v>135.9</v>
      </c>
      <c r="J25" s="5">
        <f t="shared" si="2"/>
        <v>5</v>
      </c>
    </row>
    <row r="26" customHeight="1" spans="2:12">
      <c r="B26" s="4">
        <v>44757</v>
      </c>
      <c r="C26" s="5" t="s">
        <v>12</v>
      </c>
      <c r="D26" s="6" t="s">
        <v>11</v>
      </c>
      <c r="E26" s="7">
        <v>1495.11</v>
      </c>
      <c r="F26" s="8">
        <v>1655</v>
      </c>
      <c r="G26" s="9">
        <f t="shared" si="0"/>
        <v>0.106941964136418</v>
      </c>
      <c r="H26" s="10" t="str">
        <f t="array" ref="H26">IFERROR(_xlfn.IFS(AND(G26&gt;12%,G26&lt;20%),0.5%,G26&gt;20%,1.5%,G26&lt;12%,"")*F26,"")</f>
        <v/>
      </c>
      <c r="I26" s="8">
        <f t="shared" si="1"/>
        <v>159.89</v>
      </c>
      <c r="J26" s="5">
        <f t="shared" si="2"/>
        <v>5</v>
      </c>
      <c r="L26" s="11" t="s">
        <v>31</v>
      </c>
    </row>
    <row r="27" customHeight="1" spans="2:16">
      <c r="B27" s="4">
        <v>44760</v>
      </c>
      <c r="C27" s="5" t="s">
        <v>10</v>
      </c>
      <c r="D27" s="6" t="s">
        <v>11</v>
      </c>
      <c r="E27" s="7">
        <v>1187.7</v>
      </c>
      <c r="F27" s="8">
        <v>1297.75</v>
      </c>
      <c r="G27" s="9">
        <f t="shared" si="0"/>
        <v>0.092658078639387</v>
      </c>
      <c r="H27" s="10" t="str">
        <f t="array" ref="H27">IFERROR(_xlfn.IFS(AND(G27&gt;12%,G27&lt;20%),0.5%,G27&gt;20%,1.5%,G27&lt;12%,"")*F27,"")</f>
        <v/>
      </c>
      <c r="I27" s="8">
        <f t="shared" si="1"/>
        <v>110.05</v>
      </c>
      <c r="J27" s="5">
        <f t="shared" si="2"/>
        <v>1</v>
      </c>
      <c r="M27" s="15" t="s">
        <v>30</v>
      </c>
      <c r="N27" s="16" t="s">
        <v>3</v>
      </c>
      <c r="O27" s="16"/>
      <c r="P27" s="17" t="s">
        <v>32</v>
      </c>
    </row>
    <row r="28" customHeight="1" spans="2:16">
      <c r="B28" s="4">
        <v>44760</v>
      </c>
      <c r="C28" s="5" t="s">
        <v>12</v>
      </c>
      <c r="D28" s="6" t="s">
        <v>13</v>
      </c>
      <c r="E28" s="7">
        <v>1150.74</v>
      </c>
      <c r="F28" s="8">
        <v>1225.75</v>
      </c>
      <c r="G28" s="9">
        <f t="shared" si="0"/>
        <v>0.0651841423779481</v>
      </c>
      <c r="H28" s="10" t="str">
        <f t="array" ref="H28">IFERROR(_xlfn.IFS(AND(G28&gt;12%,G28&lt;20%),0.5%,G28&gt;20%,1.5%,G28&lt;12%,"")*F28,"")</f>
        <v/>
      </c>
      <c r="I28" s="8">
        <f t="shared" si="1"/>
        <v>75.01</v>
      </c>
      <c r="J28" s="5">
        <f t="shared" si="2"/>
        <v>1</v>
      </c>
      <c r="M28" s="18"/>
      <c r="N28" s="19" t="s">
        <v>13</v>
      </c>
      <c r="O28" s="19" t="s">
        <v>11</v>
      </c>
      <c r="P28" s="17"/>
    </row>
    <row r="29" customHeight="1" spans="2:16">
      <c r="B29" s="4">
        <v>44761</v>
      </c>
      <c r="C29" s="5" t="s">
        <v>10</v>
      </c>
      <c r="D29" s="6" t="s">
        <v>13</v>
      </c>
      <c r="E29" s="7">
        <v>1562.68</v>
      </c>
      <c r="F29" s="8">
        <v>1736.75</v>
      </c>
      <c r="G29" s="9">
        <f t="shared" si="0"/>
        <v>0.111391967645327</v>
      </c>
      <c r="H29" s="10" t="str">
        <f t="array" ref="H29">IFERROR(_xlfn.IFS(AND(G29&gt;12%,G29&lt;20%),0.5%,G29&gt;20%,1.5%,G29&lt;12%,"")*F29,"")</f>
        <v/>
      </c>
      <c r="I29" s="8">
        <f t="shared" si="1"/>
        <v>174.07</v>
      </c>
      <c r="J29" s="5">
        <f t="shared" si="2"/>
        <v>2</v>
      </c>
      <c r="M29" s="6" t="s">
        <v>10</v>
      </c>
      <c r="N29" s="20">
        <f>N23*'Reference Data'!$C$5</f>
        <v>680</v>
      </c>
      <c r="O29" s="20">
        <f>O23*'Reference Data'!$C$6</f>
        <v>1350</v>
      </c>
      <c r="P29" s="20">
        <f>SUM(N29:O29)</f>
        <v>2030</v>
      </c>
    </row>
    <row r="30" customHeight="1" spans="2:16">
      <c r="B30" s="4">
        <v>44761</v>
      </c>
      <c r="C30" s="5" t="s">
        <v>12</v>
      </c>
      <c r="D30" s="6" t="s">
        <v>11</v>
      </c>
      <c r="E30" s="7">
        <v>1514.13</v>
      </c>
      <c r="F30" s="8">
        <v>1620.25</v>
      </c>
      <c r="G30" s="9">
        <f t="shared" si="0"/>
        <v>0.0700864522861312</v>
      </c>
      <c r="H30" s="10" t="str">
        <f t="array" ref="H30">IFERROR(_xlfn.IFS(AND(G30&gt;12%,G30&lt;20%),0.5%,G30&gt;20%,1.5%,G30&lt;12%,"")*F30,"")</f>
        <v/>
      </c>
      <c r="I30" s="8">
        <f t="shared" si="1"/>
        <v>106.12</v>
      </c>
      <c r="J30" s="5">
        <f t="shared" si="2"/>
        <v>2</v>
      </c>
      <c r="M30" s="6" t="s">
        <v>12</v>
      </c>
      <c r="N30" s="20">
        <f>N24*'Reference Data'!$C$5</f>
        <v>1080</v>
      </c>
      <c r="O30" s="20">
        <f>O24*'Reference Data'!$C$6</f>
        <v>850</v>
      </c>
      <c r="P30" s="20">
        <f>SUM(N30:O30)</f>
        <v>1930</v>
      </c>
    </row>
    <row r="31" customHeight="1" spans="2:10">
      <c r="B31" s="4">
        <v>44762</v>
      </c>
      <c r="C31" s="5" t="s">
        <v>10</v>
      </c>
      <c r="D31" s="6" t="s">
        <v>11</v>
      </c>
      <c r="E31" s="7">
        <v>778.27</v>
      </c>
      <c r="F31" s="8">
        <v>930.25</v>
      </c>
      <c r="G31" s="9">
        <f t="shared" si="0"/>
        <v>0.195279273259923</v>
      </c>
      <c r="H31" s="10">
        <f t="array" ref="H31">IFERROR(_xlfn.IFS(AND(G31&gt;12%,G31&lt;20%),0.5%,G31&gt;20%,1.5%,G31&lt;12%,"")*F31,"")</f>
        <v>4.65125</v>
      </c>
      <c r="I31" s="8">
        <f t="shared" si="1"/>
        <v>151.98</v>
      </c>
      <c r="J31" s="5">
        <f t="shared" si="2"/>
        <v>3</v>
      </c>
    </row>
    <row r="32" customHeight="1" spans="2:12">
      <c r="B32" s="4">
        <v>44762</v>
      </c>
      <c r="C32" s="5" t="s">
        <v>12</v>
      </c>
      <c r="D32" s="6" t="s">
        <v>13</v>
      </c>
      <c r="E32" s="7">
        <v>1270.66</v>
      </c>
      <c r="F32" s="8">
        <v>1334.75</v>
      </c>
      <c r="G32" s="9">
        <f t="shared" si="0"/>
        <v>0.050438354870697</v>
      </c>
      <c r="H32" s="10" t="str">
        <f t="array" ref="H32">IFERROR(_xlfn.IFS(AND(G32&gt;12%,G32&lt;20%),0.5%,G32&gt;20%,1.5%,G32&lt;12%,"")*F32,"")</f>
        <v/>
      </c>
      <c r="I32" s="8">
        <f t="shared" si="1"/>
        <v>64.0899999999999</v>
      </c>
      <c r="J32" s="5">
        <f t="shared" si="2"/>
        <v>3</v>
      </c>
      <c r="L32" s="11" t="s">
        <v>33</v>
      </c>
    </row>
    <row r="33" customHeight="1" spans="2:16">
      <c r="B33" s="4">
        <v>44763</v>
      </c>
      <c r="C33" s="5" t="s">
        <v>10</v>
      </c>
      <c r="D33" s="6" t="s">
        <v>13</v>
      </c>
      <c r="E33" s="7">
        <v>766.72</v>
      </c>
      <c r="F33" s="8">
        <v>841.75</v>
      </c>
      <c r="G33" s="9">
        <f t="shared" si="0"/>
        <v>0.0978584098497495</v>
      </c>
      <c r="H33" s="10" t="str">
        <f t="array" ref="H33">IFERROR(_xlfn.IFS(AND(G33&gt;12%,G33&lt;20%),0.5%,G33&gt;20%,1.5%,G33&lt;12%,"")*F33,"")</f>
        <v/>
      </c>
      <c r="I33" s="8">
        <f t="shared" si="1"/>
        <v>75.03</v>
      </c>
      <c r="J33" s="5">
        <f t="shared" si="2"/>
        <v>4</v>
      </c>
      <c r="M33" s="21" t="s">
        <v>13</v>
      </c>
      <c r="N33" s="21" t="s">
        <v>32</v>
      </c>
      <c r="O33" s="21" t="s">
        <v>34</v>
      </c>
      <c r="P33" s="21" t="s">
        <v>35</v>
      </c>
    </row>
    <row r="34" customHeight="1" spans="2:16">
      <c r="B34" s="4">
        <v>44763</v>
      </c>
      <c r="C34" s="5" t="s">
        <v>12</v>
      </c>
      <c r="D34" s="6" t="s">
        <v>11</v>
      </c>
      <c r="E34" s="7">
        <v>1041.13</v>
      </c>
      <c r="F34" s="8">
        <v>1157.25</v>
      </c>
      <c r="G34" s="9">
        <f t="shared" si="0"/>
        <v>0.11153266162727</v>
      </c>
      <c r="H34" s="10" t="str">
        <f t="array" ref="H34">IFERROR(_xlfn.IFS(AND(G34&gt;12%,G34&lt;20%),0.5%,G34&gt;20%,1.5%,G34&lt;12%,"")*F34,"")</f>
        <v/>
      </c>
      <c r="I34" s="8">
        <f t="shared" si="1"/>
        <v>116.12</v>
      </c>
      <c r="J34" s="5">
        <f t="shared" si="2"/>
        <v>4</v>
      </c>
      <c r="M34" s="6" t="s">
        <v>23</v>
      </c>
      <c r="N34" s="6">
        <f>COUNTIF($J$5:$J$92,'Reference Data'!B21)</f>
        <v>18</v>
      </c>
      <c r="O34" s="7">
        <f>SUMIF($J$5:$J$92,'Reference Data'!B21,$I$5:$I$92)</f>
        <v>2329.54</v>
      </c>
      <c r="P34" s="8">
        <f>O34/N34</f>
        <v>129.418888888889</v>
      </c>
    </row>
    <row r="35" customHeight="1" spans="2:16">
      <c r="B35" s="4">
        <v>44764</v>
      </c>
      <c r="C35" s="5" t="s">
        <v>10</v>
      </c>
      <c r="D35" s="6" t="s">
        <v>11</v>
      </c>
      <c r="E35" s="7">
        <v>1218.08</v>
      </c>
      <c r="F35" s="8">
        <v>1344</v>
      </c>
      <c r="G35" s="9">
        <f t="shared" si="0"/>
        <v>0.103375804544858</v>
      </c>
      <c r="H35" s="10" t="str">
        <f t="array" ref="H35">IFERROR(_xlfn.IFS(AND(G35&gt;12%,G35&lt;20%),0.5%,G35&gt;20%,1.5%,G35&lt;12%,"")*F35,"")</f>
        <v/>
      </c>
      <c r="I35" s="8">
        <f t="shared" si="1"/>
        <v>125.92</v>
      </c>
      <c r="J35" s="5">
        <f t="shared" si="2"/>
        <v>5</v>
      </c>
      <c r="M35" s="6" t="s">
        <v>24</v>
      </c>
      <c r="N35" s="6">
        <f>COUNTIF($J$5:$J$92,'Reference Data'!B22)</f>
        <v>18</v>
      </c>
      <c r="O35" s="7">
        <f>SUMIF($J$5:$J$92,'Reference Data'!B22,$I$5:$I$92)</f>
        <v>2530</v>
      </c>
      <c r="P35" s="8">
        <f t="shared" ref="P35:P38" si="3">O35/N35</f>
        <v>140.555555555556</v>
      </c>
    </row>
    <row r="36" customHeight="1" spans="2:16">
      <c r="B36" s="4">
        <v>44764</v>
      </c>
      <c r="C36" s="5" t="s">
        <v>12</v>
      </c>
      <c r="D36" s="6" t="s">
        <v>13</v>
      </c>
      <c r="E36" s="7">
        <v>1016.36</v>
      </c>
      <c r="F36" s="8">
        <v>1108.25</v>
      </c>
      <c r="G36" s="9">
        <f t="shared" si="0"/>
        <v>0.0904108780353418</v>
      </c>
      <c r="H36" s="10" t="str">
        <f t="array" ref="H36">IFERROR(_xlfn.IFS(AND(G36&gt;12%,G36&lt;20%),0.5%,G36&gt;20%,1.5%,G36&lt;12%,"")*F36,"")</f>
        <v/>
      </c>
      <c r="I36" s="8">
        <f t="shared" si="1"/>
        <v>91.89</v>
      </c>
      <c r="J36" s="5">
        <f t="shared" si="2"/>
        <v>5</v>
      </c>
      <c r="M36" s="6" t="s">
        <v>25</v>
      </c>
      <c r="N36" s="6">
        <f>COUNTIF($J$5:$J$92,'Reference Data'!B23)</f>
        <v>18</v>
      </c>
      <c r="O36" s="7">
        <f>SUMIF($J$5:$J$92,'Reference Data'!B23,$I$5:$I$92)</f>
        <v>2035.7</v>
      </c>
      <c r="P36" s="8">
        <f t="shared" si="3"/>
        <v>113.094444444444</v>
      </c>
    </row>
    <row r="37" customHeight="1" spans="2:16">
      <c r="B37" s="4">
        <v>44767</v>
      </c>
      <c r="C37" s="5" t="s">
        <v>10</v>
      </c>
      <c r="D37" s="6" t="s">
        <v>13</v>
      </c>
      <c r="E37" s="7">
        <v>1576.91</v>
      </c>
      <c r="F37" s="8">
        <v>1683</v>
      </c>
      <c r="G37" s="9">
        <f t="shared" ref="G37:G68" si="4">(F37-E37)/E37</f>
        <v>0.067277143273871</v>
      </c>
      <c r="H37" s="10" t="str">
        <f t="array" ref="H37">IFERROR(_xlfn.IFS(AND(G37&gt;12%,G37&lt;20%),0.5%,G37&gt;20%,1.5%,G37&lt;12%,"")*F37,"")</f>
        <v/>
      </c>
      <c r="I37" s="8">
        <f t="shared" ref="I37:I68" si="5">F37-E37</f>
        <v>106.09</v>
      </c>
      <c r="J37" s="5">
        <f t="shared" si="2"/>
        <v>1</v>
      </c>
      <c r="M37" s="6" t="s">
        <v>26</v>
      </c>
      <c r="N37" s="6">
        <f>COUNTIF($J$5:$J$92,'Reference Data'!B24)</f>
        <v>16</v>
      </c>
      <c r="O37" s="7">
        <f>SUMIF($J$5:$J$92,'Reference Data'!B24,$I$5:$I$92)</f>
        <v>1808.98</v>
      </c>
      <c r="P37" s="8">
        <f t="shared" si="3"/>
        <v>113.06125</v>
      </c>
    </row>
    <row r="38" customHeight="1" spans="2:16">
      <c r="B38" s="4">
        <v>44767</v>
      </c>
      <c r="C38" s="5" t="s">
        <v>12</v>
      </c>
      <c r="D38" s="6" t="s">
        <v>11</v>
      </c>
      <c r="E38" s="7">
        <v>870.02</v>
      </c>
      <c r="F38" s="8">
        <v>997</v>
      </c>
      <c r="G38" s="9">
        <f t="shared" si="4"/>
        <v>0.14595066780074</v>
      </c>
      <c r="H38" s="10">
        <f t="array" ref="H38">IFERROR(_xlfn.IFS(AND(G38&gt;12%,G38&lt;20%),0.5%,G38&gt;20%,1.5%,G38&lt;12%,"")*F38,"")</f>
        <v>4.985</v>
      </c>
      <c r="I38" s="8">
        <f t="shared" si="5"/>
        <v>126.98</v>
      </c>
      <c r="J38" s="5">
        <f t="shared" si="2"/>
        <v>1</v>
      </c>
      <c r="M38" s="6" t="s">
        <v>27</v>
      </c>
      <c r="N38" s="6">
        <f>COUNTIF($J$5:$J$92,'Reference Data'!B25)</f>
        <v>18</v>
      </c>
      <c r="O38" s="7">
        <f>SUMIF($J$5:$J$92,'Reference Data'!B25,$I$5:$I$92)</f>
        <v>2281.09</v>
      </c>
      <c r="P38" s="8">
        <f t="shared" si="3"/>
        <v>126.727222222222</v>
      </c>
    </row>
    <row r="39" customHeight="1" spans="2:10">
      <c r="B39" s="4">
        <v>44768</v>
      </c>
      <c r="C39" s="5" t="s">
        <v>10</v>
      </c>
      <c r="D39" s="6" t="s">
        <v>11</v>
      </c>
      <c r="E39" s="7">
        <v>1145.26</v>
      </c>
      <c r="F39" s="8">
        <v>1344.25</v>
      </c>
      <c r="G39" s="9">
        <f t="shared" si="4"/>
        <v>0.173750938651485</v>
      </c>
      <c r="H39" s="10">
        <f t="array" ref="H39">IFERROR(_xlfn.IFS(AND(G39&gt;12%,G39&lt;20%),0.5%,G39&gt;20%,1.5%,G39&lt;12%,"")*F39,"")</f>
        <v>6.72125</v>
      </c>
      <c r="I39" s="8">
        <f t="shared" si="5"/>
        <v>198.99</v>
      </c>
      <c r="J39" s="5">
        <f t="shared" si="2"/>
        <v>2</v>
      </c>
    </row>
    <row r="40" customHeight="1" spans="2:13">
      <c r="B40" s="4">
        <v>44768</v>
      </c>
      <c r="C40" s="5" t="s">
        <v>12</v>
      </c>
      <c r="D40" s="6" t="s">
        <v>13</v>
      </c>
      <c r="E40" s="7">
        <v>1313.05</v>
      </c>
      <c r="F40" s="8">
        <v>1504</v>
      </c>
      <c r="G40" s="9">
        <f t="shared" si="4"/>
        <v>0.14542477438026</v>
      </c>
      <c r="H40" s="10">
        <f t="array" ref="H40">IFERROR(_xlfn.IFS(AND(G40&gt;12%,G40&lt;20%),0.5%,G40&gt;20%,1.5%,G40&lt;12%,"")*F40,"")</f>
        <v>7.52</v>
      </c>
      <c r="I40" s="8">
        <f t="shared" si="5"/>
        <v>190.95</v>
      </c>
      <c r="J40" s="5">
        <f t="shared" si="2"/>
        <v>2</v>
      </c>
      <c r="M40" s="22" t="s">
        <v>36</v>
      </c>
    </row>
    <row r="41" customHeight="1" spans="2:10">
      <c r="B41" s="4">
        <v>44769</v>
      </c>
      <c r="C41" s="5" t="s">
        <v>10</v>
      </c>
      <c r="D41" s="6" t="s">
        <v>13</v>
      </c>
      <c r="E41" s="7">
        <v>833.49</v>
      </c>
      <c r="F41" s="8">
        <v>906.5</v>
      </c>
      <c r="G41" s="9">
        <f t="shared" si="4"/>
        <v>0.0875955320399765</v>
      </c>
      <c r="H41" s="10" t="str">
        <f t="array" ref="H41">IFERROR(_xlfn.IFS(AND(G41&gt;12%,G41&lt;20%),0.5%,G41&gt;20%,1.5%,G41&lt;12%,"")*F41,"")</f>
        <v/>
      </c>
      <c r="I41" s="8">
        <f t="shared" si="5"/>
        <v>73.01</v>
      </c>
      <c r="J41" s="5">
        <f t="shared" si="2"/>
        <v>3</v>
      </c>
    </row>
    <row r="42" customHeight="1" spans="2:12">
      <c r="B42" s="4">
        <v>44769</v>
      </c>
      <c r="C42" s="5" t="s">
        <v>12</v>
      </c>
      <c r="D42" s="6" t="s">
        <v>11</v>
      </c>
      <c r="E42" s="7">
        <v>1578.85</v>
      </c>
      <c r="F42" s="8">
        <v>1711.75</v>
      </c>
      <c r="G42" s="9">
        <f t="shared" si="4"/>
        <v>0.0841751908034329</v>
      </c>
      <c r="H42" s="10" t="str">
        <f t="array" ref="H42">IFERROR(_xlfn.IFS(AND(G42&gt;12%,G42&lt;20%),0.5%,G42&gt;20%,1.5%,G42&lt;12%,"")*F42,"")</f>
        <v/>
      </c>
      <c r="I42" s="8">
        <f t="shared" si="5"/>
        <v>132.9</v>
      </c>
      <c r="J42" s="5">
        <f t="shared" si="2"/>
        <v>3</v>
      </c>
      <c r="L42" s="11" t="s">
        <v>37</v>
      </c>
    </row>
    <row r="43" customHeight="1" spans="2:10">
      <c r="B43" s="4">
        <v>44770</v>
      </c>
      <c r="C43" s="5" t="s">
        <v>10</v>
      </c>
      <c r="D43" s="6" t="s">
        <v>11</v>
      </c>
      <c r="E43" s="7">
        <v>1314.78</v>
      </c>
      <c r="F43" s="8">
        <v>1371.75</v>
      </c>
      <c r="G43" s="9">
        <f t="shared" si="4"/>
        <v>0.0433304431159586</v>
      </c>
      <c r="H43" s="10" t="str">
        <f t="array" ref="H43">IFERROR(_xlfn.IFS(AND(G43&gt;12%,G43&lt;20%),0.5%,G43&gt;20%,1.5%,G43&lt;12%,"")*F43,"")</f>
        <v/>
      </c>
      <c r="I43" s="8">
        <f t="shared" si="5"/>
        <v>56.97</v>
      </c>
      <c r="J43" s="5">
        <f t="shared" si="2"/>
        <v>4</v>
      </c>
    </row>
    <row r="44" customHeight="1" spans="2:16">
      <c r="B44" s="4">
        <v>44770</v>
      </c>
      <c r="C44" s="5" t="s">
        <v>12</v>
      </c>
      <c r="D44" s="6" t="s">
        <v>13</v>
      </c>
      <c r="E44" s="7">
        <v>972.81</v>
      </c>
      <c r="F44" s="8">
        <v>1139.75</v>
      </c>
      <c r="G44" s="9">
        <f t="shared" si="4"/>
        <v>0.171605966221564</v>
      </c>
      <c r="H44" s="10">
        <f t="array" ref="H44">IFERROR(_xlfn.IFS(AND(G44&gt;12%,G44&lt;20%),0.5%,G44&gt;20%,1.5%,G44&lt;12%,"")*F44,"")</f>
        <v>5.69875</v>
      </c>
      <c r="I44" s="8">
        <f t="shared" si="5"/>
        <v>166.94</v>
      </c>
      <c r="J44" s="5">
        <f t="shared" si="2"/>
        <v>4</v>
      </c>
      <c r="M44" s="23" t="s">
        <v>13</v>
      </c>
      <c r="N44" s="23" t="s">
        <v>32</v>
      </c>
      <c r="O44" s="23" t="s">
        <v>34</v>
      </c>
      <c r="P44" s="23" t="s">
        <v>35</v>
      </c>
    </row>
    <row r="45" customHeight="1" spans="2:16">
      <c r="B45" s="4">
        <v>44771</v>
      </c>
      <c r="C45" s="5" t="s">
        <v>10</v>
      </c>
      <c r="D45" s="6" t="s">
        <v>13</v>
      </c>
      <c r="E45" s="7">
        <v>1551.16</v>
      </c>
      <c r="F45" s="8">
        <v>1721.25</v>
      </c>
      <c r="G45" s="9">
        <f t="shared" si="4"/>
        <v>0.109653420665824</v>
      </c>
      <c r="H45" s="10" t="str">
        <f t="array" ref="H45">IFERROR(_xlfn.IFS(AND(G45&gt;12%,G45&lt;20%),0.5%,G45&gt;20%,1.5%,G45&lt;12%,"")*F45,"")</f>
        <v/>
      </c>
      <c r="I45" s="8">
        <f t="shared" si="5"/>
        <v>170.09</v>
      </c>
      <c r="J45" s="5">
        <f t="shared" si="2"/>
        <v>5</v>
      </c>
      <c r="M45" s="6" t="s">
        <v>23</v>
      </c>
      <c r="N45" s="6">
        <f t="array" ref="N45">SUMPRODUCT(--(WEEKDAY($B$5:$B$92,11)='Reference Data'!B21))</f>
        <v>18</v>
      </c>
      <c r="O45" s="7">
        <f t="array" ref="O45">SUMPRODUCT((WEEKDAY($B$5:$B$92,11)='Reference Data'!B21)*($F$5:$F$92-$E$5:$E$92))</f>
        <v>2329.54</v>
      </c>
      <c r="P45" s="8">
        <f>O45/N45</f>
        <v>129.418888888889</v>
      </c>
    </row>
    <row r="46" customHeight="1" spans="2:16">
      <c r="B46" s="4">
        <v>44771</v>
      </c>
      <c r="C46" s="5" t="s">
        <v>12</v>
      </c>
      <c r="D46" s="6" t="s">
        <v>11</v>
      </c>
      <c r="E46" s="7">
        <v>1366.59</v>
      </c>
      <c r="F46" s="8">
        <v>1418.5</v>
      </c>
      <c r="G46" s="9">
        <f t="shared" si="4"/>
        <v>0.0379850576983587</v>
      </c>
      <c r="H46" s="10" t="str">
        <f t="array" ref="H46">IFERROR(_xlfn.IFS(AND(G46&gt;12%,G46&lt;20%),0.5%,G46&gt;20%,1.5%,G46&lt;12%,"")*F46,"")</f>
        <v/>
      </c>
      <c r="I46" s="8">
        <f t="shared" si="5"/>
        <v>51.9100000000001</v>
      </c>
      <c r="J46" s="5">
        <f t="shared" si="2"/>
        <v>5</v>
      </c>
      <c r="M46" s="6" t="s">
        <v>24</v>
      </c>
      <c r="N46" s="6">
        <f t="array" ref="N46">SUMPRODUCT(--(WEEKDAY($B$5:$B$92,11)='Reference Data'!B22))</f>
        <v>18</v>
      </c>
      <c r="O46" s="7">
        <f t="array" ref="O46">SUMPRODUCT((WEEKDAY($B$5:$B$92,11)='Reference Data'!B22)*($F$5:$F$92-$E$5:$E$92))</f>
        <v>2530</v>
      </c>
      <c r="P46" s="8">
        <f t="shared" ref="P46:P49" si="6">O46/N46</f>
        <v>140.555555555556</v>
      </c>
    </row>
    <row r="47" customHeight="1" spans="2:16">
      <c r="B47" s="4">
        <v>44774</v>
      </c>
      <c r="C47" s="5" t="s">
        <v>10</v>
      </c>
      <c r="D47" s="6" t="s">
        <v>11</v>
      </c>
      <c r="E47" s="7">
        <v>1466.66</v>
      </c>
      <c r="F47" s="8">
        <v>1624.75</v>
      </c>
      <c r="G47" s="9">
        <f t="shared" si="4"/>
        <v>0.10778912631421</v>
      </c>
      <c r="H47" s="10" t="str">
        <f t="array" ref="H47">IFERROR(_xlfn.IFS(AND(G47&gt;12%,G47&lt;20%),0.5%,G47&gt;20%,1.5%,G47&lt;12%,"")*F47,"")</f>
        <v/>
      </c>
      <c r="I47" s="8">
        <f t="shared" si="5"/>
        <v>158.09</v>
      </c>
      <c r="J47" s="5">
        <f t="shared" si="2"/>
        <v>1</v>
      </c>
      <c r="M47" s="6" t="s">
        <v>25</v>
      </c>
      <c r="N47" s="6">
        <f t="array" ref="N47">SUMPRODUCT(--(WEEKDAY($B$5:$B$92,11)='Reference Data'!B23))</f>
        <v>18</v>
      </c>
      <c r="O47" s="7">
        <f t="array" ref="O47">SUMPRODUCT((WEEKDAY($B$5:$B$92,11)='Reference Data'!B23)*($F$5:$F$92-$E$5:$E$92))</f>
        <v>2035.7</v>
      </c>
      <c r="P47" s="8">
        <f t="shared" si="6"/>
        <v>113.094444444444</v>
      </c>
    </row>
    <row r="48" customHeight="1" spans="2:16">
      <c r="B48" s="4">
        <v>44774</v>
      </c>
      <c r="C48" s="5" t="s">
        <v>12</v>
      </c>
      <c r="D48" s="6" t="s">
        <v>13</v>
      </c>
      <c r="E48" s="7">
        <v>1594.15</v>
      </c>
      <c r="F48" s="8">
        <v>1682.25</v>
      </c>
      <c r="G48" s="9">
        <f t="shared" si="4"/>
        <v>0.0552645610513439</v>
      </c>
      <c r="H48" s="10" t="str">
        <f t="array" ref="H48">IFERROR(_xlfn.IFS(AND(G48&gt;12%,G48&lt;20%),0.5%,G48&gt;20%,1.5%,G48&lt;12%,"")*F48,"")</f>
        <v/>
      </c>
      <c r="I48" s="8">
        <f t="shared" si="5"/>
        <v>88.0999999999999</v>
      </c>
      <c r="J48" s="5">
        <f t="shared" si="2"/>
        <v>1</v>
      </c>
      <c r="M48" s="6" t="s">
        <v>26</v>
      </c>
      <c r="N48" s="6">
        <f t="array" ref="N48">SUMPRODUCT(--(WEEKDAY($B$5:$B$92,11)='Reference Data'!B24))</f>
        <v>16</v>
      </c>
      <c r="O48" s="7">
        <f t="array" ref="O48">SUMPRODUCT((WEEKDAY($B$5:$B$92,11)='Reference Data'!B24)*($F$5:$F$92-$E$5:$E$92))</f>
        <v>1808.98</v>
      </c>
      <c r="P48" s="8">
        <f t="shared" si="6"/>
        <v>113.06125</v>
      </c>
    </row>
    <row r="49" customHeight="1" spans="2:16">
      <c r="B49" s="4">
        <v>44775</v>
      </c>
      <c r="C49" s="5" t="s">
        <v>10</v>
      </c>
      <c r="D49" s="6" t="s">
        <v>11</v>
      </c>
      <c r="E49" s="7">
        <v>1580.98</v>
      </c>
      <c r="F49" s="8">
        <v>1679</v>
      </c>
      <c r="G49" s="9">
        <f t="shared" si="4"/>
        <v>0.0619995192855064</v>
      </c>
      <c r="H49" s="10" t="str">
        <f t="array" ref="H49">IFERROR(_xlfn.IFS(AND(G49&gt;12%,G49&lt;20%),0.5%,G49&gt;20%,1.5%,G49&lt;12%,"")*F49,"")</f>
        <v/>
      </c>
      <c r="I49" s="8">
        <f t="shared" si="5"/>
        <v>98.02</v>
      </c>
      <c r="J49" s="5">
        <f t="shared" si="2"/>
        <v>2</v>
      </c>
      <c r="M49" s="6" t="s">
        <v>27</v>
      </c>
      <c r="N49" s="6">
        <f t="array" ref="N49">SUMPRODUCT(--(WEEKDAY($B$5:$B$92,11)='Reference Data'!B25))</f>
        <v>18</v>
      </c>
      <c r="O49" s="7">
        <f t="array" ref="O49">SUMPRODUCT((WEEKDAY($B$5:$B$92,11)='Reference Data'!B25)*($F$5:$F$92-$E$5:$E$92))</f>
        <v>2281.09</v>
      </c>
      <c r="P49" s="8">
        <f t="shared" si="6"/>
        <v>126.727222222222</v>
      </c>
    </row>
    <row r="50" customHeight="1" spans="2:10">
      <c r="B50" s="4">
        <v>44775</v>
      </c>
      <c r="C50" s="5" t="s">
        <v>12</v>
      </c>
      <c r="D50" s="6" t="s">
        <v>13</v>
      </c>
      <c r="E50" s="7">
        <v>916.97</v>
      </c>
      <c r="F50" s="8">
        <v>1025</v>
      </c>
      <c r="G50" s="9">
        <f t="shared" si="4"/>
        <v>0.117811924054222</v>
      </c>
      <c r="H50" s="10" t="str">
        <f t="array" ref="H50">IFERROR(_xlfn.IFS(AND(G50&gt;12%,G50&lt;20%),0.5%,G50&gt;20%,1.5%,G50&lt;12%,"")*F50,"")</f>
        <v/>
      </c>
      <c r="I50" s="8">
        <f t="shared" si="5"/>
        <v>108.03</v>
      </c>
      <c r="J50" s="5">
        <f t="shared" si="2"/>
        <v>2</v>
      </c>
    </row>
    <row r="51" customHeight="1" spans="2:10">
      <c r="B51" s="4">
        <v>44776</v>
      </c>
      <c r="C51" s="5" t="s">
        <v>10</v>
      </c>
      <c r="D51" s="6" t="s">
        <v>11</v>
      </c>
      <c r="E51" s="7">
        <v>726.12</v>
      </c>
      <c r="F51" s="8">
        <v>838</v>
      </c>
      <c r="G51" s="9">
        <f t="shared" si="4"/>
        <v>0.154079215556657</v>
      </c>
      <c r="H51" s="10">
        <f t="array" ref="H51">IFERROR(_xlfn.IFS(AND(G51&gt;12%,G51&lt;20%),0.5%,G51&gt;20%,1.5%,G51&lt;12%,"")*F51,"")</f>
        <v>4.19</v>
      </c>
      <c r="I51" s="8">
        <f t="shared" si="5"/>
        <v>111.88</v>
      </c>
      <c r="J51" s="5">
        <f t="shared" si="2"/>
        <v>3</v>
      </c>
    </row>
    <row r="52" customHeight="1" spans="2:10">
      <c r="B52" s="4">
        <v>44776</v>
      </c>
      <c r="C52" s="5" t="s">
        <v>12</v>
      </c>
      <c r="D52" s="6" t="s">
        <v>13</v>
      </c>
      <c r="E52" s="7">
        <v>1461.44</v>
      </c>
      <c r="F52" s="8">
        <v>1599.5</v>
      </c>
      <c r="G52" s="9">
        <f t="shared" si="4"/>
        <v>0.0944684694547843</v>
      </c>
      <c r="H52" s="10" t="str">
        <f t="array" ref="H52">IFERROR(_xlfn.IFS(AND(G52&gt;12%,G52&lt;20%),0.5%,G52&gt;20%,1.5%,G52&lt;12%,"")*F52,"")</f>
        <v/>
      </c>
      <c r="I52" s="8">
        <f t="shared" si="5"/>
        <v>138.06</v>
      </c>
      <c r="J52" s="5">
        <f t="shared" si="2"/>
        <v>3</v>
      </c>
    </row>
    <row r="53" customHeight="1" spans="2:10">
      <c r="B53" s="4">
        <v>44777</v>
      </c>
      <c r="C53" s="5" t="s">
        <v>10</v>
      </c>
      <c r="D53" s="6" t="s">
        <v>13</v>
      </c>
      <c r="E53" s="7">
        <v>1176.26</v>
      </c>
      <c r="F53" s="8">
        <v>1263.25</v>
      </c>
      <c r="G53" s="9">
        <f t="shared" si="4"/>
        <v>0.0739547378980838</v>
      </c>
      <c r="H53" s="10" t="str">
        <f t="array" ref="H53">IFERROR(_xlfn.IFS(AND(G53&gt;12%,G53&lt;20%),0.5%,G53&gt;20%,1.5%,G53&lt;12%,"")*F53,"")</f>
        <v/>
      </c>
      <c r="I53" s="8">
        <f t="shared" si="5"/>
        <v>86.99</v>
      </c>
      <c r="J53" s="5">
        <f t="shared" si="2"/>
        <v>4</v>
      </c>
    </row>
    <row r="54" customHeight="1" spans="2:10">
      <c r="B54" s="4">
        <v>44777</v>
      </c>
      <c r="C54" s="5" t="s">
        <v>12</v>
      </c>
      <c r="D54" s="6" t="s">
        <v>11</v>
      </c>
      <c r="E54" s="7">
        <v>825.12</v>
      </c>
      <c r="F54" s="8">
        <v>1004</v>
      </c>
      <c r="G54" s="9">
        <f t="shared" si="4"/>
        <v>0.216792708939306</v>
      </c>
      <c r="H54" s="10">
        <f t="array" ref="H54">IFERROR(_xlfn.IFS(AND(G54&gt;12%,G54&lt;20%),0.5%,G54&gt;20%,1.5%,G54&lt;12%,"")*F54,"")</f>
        <v>15.06</v>
      </c>
      <c r="I54" s="8">
        <f t="shared" si="5"/>
        <v>178.88</v>
      </c>
      <c r="J54" s="5">
        <f t="shared" si="2"/>
        <v>4</v>
      </c>
    </row>
    <row r="55" customHeight="1" spans="2:10">
      <c r="B55" s="4">
        <v>44778</v>
      </c>
      <c r="C55" s="5" t="s">
        <v>10</v>
      </c>
      <c r="D55" s="6" t="s">
        <v>11</v>
      </c>
      <c r="E55" s="7">
        <v>1034.97</v>
      </c>
      <c r="F55" s="8">
        <v>1091</v>
      </c>
      <c r="G55" s="9">
        <f t="shared" si="4"/>
        <v>0.0541368348841029</v>
      </c>
      <c r="H55" s="10" t="str">
        <f t="array" ref="H55">IFERROR(_xlfn.IFS(AND(G55&gt;12%,G55&lt;20%),0.5%,G55&gt;20%,1.5%,G55&lt;12%,"")*F55,"")</f>
        <v/>
      </c>
      <c r="I55" s="8">
        <f t="shared" si="5"/>
        <v>56.03</v>
      </c>
      <c r="J55" s="5">
        <f t="shared" si="2"/>
        <v>5</v>
      </c>
    </row>
    <row r="56" customHeight="1" spans="2:10">
      <c r="B56" s="4">
        <v>44778</v>
      </c>
      <c r="C56" s="5" t="s">
        <v>12</v>
      </c>
      <c r="D56" s="6" t="s">
        <v>13</v>
      </c>
      <c r="E56" s="7">
        <v>939.94</v>
      </c>
      <c r="F56" s="8">
        <v>1045</v>
      </c>
      <c r="G56" s="9">
        <f t="shared" si="4"/>
        <v>0.111773091899483</v>
      </c>
      <c r="H56" s="10" t="str">
        <f t="array" ref="H56">IFERROR(_xlfn.IFS(AND(G56&gt;12%,G56&lt;20%),0.5%,G56&gt;20%,1.5%,G56&lt;12%,"")*F56,"")</f>
        <v/>
      </c>
      <c r="I56" s="8">
        <f t="shared" si="5"/>
        <v>105.06</v>
      </c>
      <c r="J56" s="5">
        <f t="shared" si="2"/>
        <v>5</v>
      </c>
    </row>
    <row r="57" customHeight="1" spans="2:10">
      <c r="B57" s="4">
        <v>44781</v>
      </c>
      <c r="C57" s="5" t="s">
        <v>10</v>
      </c>
      <c r="D57" s="6" t="s">
        <v>13</v>
      </c>
      <c r="E57" s="7">
        <v>1429.63</v>
      </c>
      <c r="F57" s="8">
        <v>1570.75</v>
      </c>
      <c r="G57" s="9">
        <f t="shared" si="4"/>
        <v>0.098710855256255</v>
      </c>
      <c r="H57" s="10" t="str">
        <f t="array" ref="H57">IFERROR(_xlfn.IFS(AND(G57&gt;12%,G57&lt;20%),0.5%,G57&gt;20%,1.5%,G57&lt;12%,"")*F57,"")</f>
        <v/>
      </c>
      <c r="I57" s="8">
        <f t="shared" si="5"/>
        <v>141.12</v>
      </c>
      <c r="J57" s="5">
        <f t="shared" si="2"/>
        <v>1</v>
      </c>
    </row>
    <row r="58" customHeight="1" spans="2:10">
      <c r="B58" s="4">
        <v>44781</v>
      </c>
      <c r="C58" s="5" t="s">
        <v>12</v>
      </c>
      <c r="D58" s="6" t="s">
        <v>11</v>
      </c>
      <c r="E58" s="7">
        <v>1009.06</v>
      </c>
      <c r="F58" s="8">
        <v>1189</v>
      </c>
      <c r="G58" s="9">
        <f t="shared" si="4"/>
        <v>0.178324381107169</v>
      </c>
      <c r="H58" s="10">
        <f t="array" ref="H58">IFERROR(_xlfn.IFS(AND(G58&gt;12%,G58&lt;20%),0.5%,G58&gt;20%,1.5%,G58&lt;12%,"")*F58,"")</f>
        <v>5.945</v>
      </c>
      <c r="I58" s="8">
        <f t="shared" si="5"/>
        <v>179.94</v>
      </c>
      <c r="J58" s="5">
        <f t="shared" si="2"/>
        <v>1</v>
      </c>
    </row>
    <row r="59" customHeight="1" spans="2:10">
      <c r="B59" s="4">
        <v>44782</v>
      </c>
      <c r="C59" s="5" t="s">
        <v>10</v>
      </c>
      <c r="D59" s="6" t="s">
        <v>11</v>
      </c>
      <c r="E59" s="7">
        <v>974.45</v>
      </c>
      <c r="F59" s="8">
        <v>1152.5</v>
      </c>
      <c r="G59" s="9">
        <f t="shared" si="4"/>
        <v>0.182718456565242</v>
      </c>
      <c r="H59" s="10">
        <f t="array" ref="H59">IFERROR(_xlfn.IFS(AND(G59&gt;12%,G59&lt;20%),0.5%,G59&gt;20%,1.5%,G59&lt;12%,"")*F59,"")</f>
        <v>5.7625</v>
      </c>
      <c r="I59" s="8">
        <f t="shared" si="5"/>
        <v>178.05</v>
      </c>
      <c r="J59" s="5">
        <f t="shared" si="2"/>
        <v>2</v>
      </c>
    </row>
    <row r="60" customHeight="1" spans="2:10">
      <c r="B60" s="4">
        <v>44782</v>
      </c>
      <c r="C60" s="5" t="s">
        <v>12</v>
      </c>
      <c r="D60" s="6" t="s">
        <v>13</v>
      </c>
      <c r="E60" s="7">
        <v>1511.87</v>
      </c>
      <c r="F60" s="8">
        <v>1688.75</v>
      </c>
      <c r="G60" s="9">
        <f t="shared" si="4"/>
        <v>0.116994186008056</v>
      </c>
      <c r="H60" s="10" t="str">
        <f t="array" ref="H60">IFERROR(_xlfn.IFS(AND(G60&gt;12%,G60&lt;20%),0.5%,G60&gt;20%,1.5%,G60&lt;12%,"")*F60,"")</f>
        <v/>
      </c>
      <c r="I60" s="8">
        <f t="shared" si="5"/>
        <v>176.88</v>
      </c>
      <c r="J60" s="5">
        <f t="shared" si="2"/>
        <v>2</v>
      </c>
    </row>
    <row r="61" customHeight="1" spans="2:10">
      <c r="B61" s="4">
        <v>44783</v>
      </c>
      <c r="C61" s="5" t="s">
        <v>10</v>
      </c>
      <c r="D61" s="6" t="s">
        <v>11</v>
      </c>
      <c r="E61" s="7">
        <v>1103.76</v>
      </c>
      <c r="F61" s="8">
        <v>1256.75</v>
      </c>
      <c r="G61" s="9">
        <f t="shared" si="4"/>
        <v>0.138608030731318</v>
      </c>
      <c r="H61" s="10">
        <f t="array" ref="H61">IFERROR(_xlfn.IFS(AND(G61&gt;12%,G61&lt;20%),0.5%,G61&gt;20%,1.5%,G61&lt;12%,"")*F61,"")</f>
        <v>6.28375</v>
      </c>
      <c r="I61" s="8">
        <f t="shared" si="5"/>
        <v>152.99</v>
      </c>
      <c r="J61" s="5">
        <f t="shared" si="2"/>
        <v>3</v>
      </c>
    </row>
    <row r="62" customHeight="1" spans="2:10">
      <c r="B62" s="4">
        <v>44783</v>
      </c>
      <c r="C62" s="5" t="s">
        <v>12</v>
      </c>
      <c r="D62" s="6" t="s">
        <v>13</v>
      </c>
      <c r="E62" s="7">
        <v>809.07</v>
      </c>
      <c r="F62" s="8">
        <v>930</v>
      </c>
      <c r="G62" s="9">
        <f t="shared" si="4"/>
        <v>0.149467907597612</v>
      </c>
      <c r="H62" s="10">
        <f t="array" ref="H62">IFERROR(_xlfn.IFS(AND(G62&gt;12%,G62&lt;20%),0.5%,G62&gt;20%,1.5%,G62&lt;12%,"")*F62,"")</f>
        <v>4.65</v>
      </c>
      <c r="I62" s="8">
        <f t="shared" si="5"/>
        <v>120.93</v>
      </c>
      <c r="J62" s="5">
        <f t="shared" si="2"/>
        <v>3</v>
      </c>
    </row>
    <row r="63" customHeight="1" spans="2:10">
      <c r="B63" s="4">
        <v>44784</v>
      </c>
      <c r="C63" s="5" t="s">
        <v>10</v>
      </c>
      <c r="D63" s="6" t="s">
        <v>11</v>
      </c>
      <c r="E63" s="7">
        <v>1438.4</v>
      </c>
      <c r="F63" s="8">
        <v>1560.5</v>
      </c>
      <c r="G63" s="9">
        <f t="shared" si="4"/>
        <v>0.0848859844271412</v>
      </c>
      <c r="H63" s="10" t="str">
        <f t="array" ref="H63">IFERROR(_xlfn.IFS(AND(G63&gt;12%,G63&lt;20%),0.5%,G63&gt;20%,1.5%,G63&lt;12%,"")*F63,"")</f>
        <v/>
      </c>
      <c r="I63" s="8">
        <f t="shared" si="5"/>
        <v>122.1</v>
      </c>
      <c r="J63" s="5">
        <f t="shared" si="2"/>
        <v>4</v>
      </c>
    </row>
    <row r="64" customHeight="1" spans="2:10">
      <c r="B64" s="4">
        <v>44784</v>
      </c>
      <c r="C64" s="5" t="s">
        <v>12</v>
      </c>
      <c r="D64" s="6" t="s">
        <v>13</v>
      </c>
      <c r="E64" s="7">
        <v>1472.96</v>
      </c>
      <c r="F64" s="8">
        <v>1637</v>
      </c>
      <c r="G64" s="9">
        <f t="shared" si="4"/>
        <v>0.111367586356724</v>
      </c>
      <c r="H64" s="10" t="str">
        <f t="array" ref="H64">IFERROR(_xlfn.IFS(AND(G64&gt;12%,G64&lt;20%),0.5%,G64&gt;20%,1.5%,G64&lt;12%,"")*F64,"")</f>
        <v/>
      </c>
      <c r="I64" s="8">
        <f t="shared" si="5"/>
        <v>164.04</v>
      </c>
      <c r="J64" s="5">
        <f t="shared" si="2"/>
        <v>4</v>
      </c>
    </row>
    <row r="65" customHeight="1" spans="2:10">
      <c r="B65" s="4">
        <v>44785</v>
      </c>
      <c r="C65" s="5" t="s">
        <v>10</v>
      </c>
      <c r="D65" s="6" t="s">
        <v>13</v>
      </c>
      <c r="E65" s="7">
        <v>1556.29</v>
      </c>
      <c r="F65" s="8">
        <v>1742.25</v>
      </c>
      <c r="G65" s="9">
        <f t="shared" si="4"/>
        <v>0.119489298267033</v>
      </c>
      <c r="H65" s="10" t="str">
        <f t="array" ref="H65">IFERROR(_xlfn.IFS(AND(G65&gt;12%,G65&lt;20%),0.5%,G65&gt;20%,1.5%,G65&lt;12%,"")*F65,"")</f>
        <v/>
      </c>
      <c r="I65" s="8">
        <f t="shared" si="5"/>
        <v>185.96</v>
      </c>
      <c r="J65" s="5">
        <f t="shared" si="2"/>
        <v>5</v>
      </c>
    </row>
    <row r="66" customHeight="1" spans="2:10">
      <c r="B66" s="4">
        <v>44785</v>
      </c>
      <c r="C66" s="5" t="s">
        <v>12</v>
      </c>
      <c r="D66" s="6" t="s">
        <v>11</v>
      </c>
      <c r="E66" s="7">
        <v>960.13</v>
      </c>
      <c r="F66" s="8">
        <v>1088.25</v>
      </c>
      <c r="G66" s="9">
        <f t="shared" si="4"/>
        <v>0.133440263297678</v>
      </c>
      <c r="H66" s="10">
        <f t="array" ref="H66">IFERROR(_xlfn.IFS(AND(G66&gt;12%,G66&lt;20%),0.5%,G66&gt;20%,1.5%,G66&lt;12%,"")*F66,"")</f>
        <v>5.44125</v>
      </c>
      <c r="I66" s="8">
        <f t="shared" si="5"/>
        <v>128.12</v>
      </c>
      <c r="J66" s="5">
        <f t="shared" si="2"/>
        <v>5</v>
      </c>
    </row>
    <row r="67" customHeight="1" spans="2:10">
      <c r="B67" s="4">
        <v>44788</v>
      </c>
      <c r="C67" s="5" t="s">
        <v>10</v>
      </c>
      <c r="D67" s="6" t="s">
        <v>11</v>
      </c>
      <c r="E67" s="7">
        <v>1520.43</v>
      </c>
      <c r="F67" s="8">
        <v>1594.5</v>
      </c>
      <c r="G67" s="9">
        <f t="shared" si="4"/>
        <v>0.0487164815216747</v>
      </c>
      <c r="H67" s="10" t="str">
        <f t="array" ref="H67">IFERROR(_xlfn.IFS(AND(G67&gt;12%,G67&lt;20%),0.5%,G67&gt;20%,1.5%,G67&lt;12%,"")*F67,"")</f>
        <v/>
      </c>
      <c r="I67" s="8">
        <f t="shared" si="5"/>
        <v>74.0699999999999</v>
      </c>
      <c r="J67" s="5">
        <f t="shared" si="2"/>
        <v>1</v>
      </c>
    </row>
    <row r="68" customHeight="1" spans="2:10">
      <c r="B68" s="4">
        <v>44788</v>
      </c>
      <c r="C68" s="5" t="s">
        <v>12</v>
      </c>
      <c r="D68" s="6" t="s">
        <v>13</v>
      </c>
      <c r="E68" s="7">
        <v>1195.05</v>
      </c>
      <c r="F68" s="8">
        <v>1263</v>
      </c>
      <c r="G68" s="9">
        <f t="shared" si="4"/>
        <v>0.0568595456257061</v>
      </c>
      <c r="H68" s="10" t="str">
        <f t="array" ref="H68">IFERROR(_xlfn.IFS(AND(G68&gt;12%,G68&lt;20%),0.5%,G68&gt;20%,1.5%,G68&lt;12%,"")*F68,"")</f>
        <v/>
      </c>
      <c r="I68" s="8">
        <f t="shared" si="5"/>
        <v>67.95</v>
      </c>
      <c r="J68" s="5">
        <f t="shared" si="2"/>
        <v>1</v>
      </c>
    </row>
    <row r="69" customHeight="1" spans="2:10">
      <c r="B69" s="4">
        <v>44789</v>
      </c>
      <c r="C69" s="5" t="s">
        <v>10</v>
      </c>
      <c r="D69" s="6" t="s">
        <v>11</v>
      </c>
      <c r="E69" s="7">
        <v>1357.83</v>
      </c>
      <c r="F69" s="8">
        <v>1518.75</v>
      </c>
      <c r="G69" s="9">
        <f t="shared" ref="G69:G92" si="7">(F69-E69)/E69</f>
        <v>0.118512626764764</v>
      </c>
      <c r="H69" s="10" t="str">
        <f t="array" ref="H69">IFERROR(_xlfn.IFS(AND(G69&gt;12%,G69&lt;20%),0.5%,G69&gt;20%,1.5%,G69&lt;12%,"")*F69,"")</f>
        <v/>
      </c>
      <c r="I69" s="8">
        <f t="shared" ref="I69:I92" si="8">F69-E69</f>
        <v>160.92</v>
      </c>
      <c r="J69" s="5">
        <f t="shared" si="2"/>
        <v>2</v>
      </c>
    </row>
    <row r="70" customHeight="1" spans="2:10">
      <c r="B70" s="4">
        <v>44789</v>
      </c>
      <c r="C70" s="5" t="s">
        <v>12</v>
      </c>
      <c r="D70" s="6" t="s">
        <v>13</v>
      </c>
      <c r="E70" s="7">
        <v>1440.38</v>
      </c>
      <c r="F70" s="8">
        <v>1498.5</v>
      </c>
      <c r="G70" s="9">
        <f t="shared" si="7"/>
        <v>0.0403504630722447</v>
      </c>
      <c r="H70" s="10" t="str">
        <f t="array" ref="H70">IFERROR(_xlfn.IFS(AND(G70&gt;12%,G70&lt;20%),0.5%,G70&gt;20%,1.5%,G70&lt;12%,"")*F70,"")</f>
        <v/>
      </c>
      <c r="I70" s="8">
        <f t="shared" si="8"/>
        <v>58.1199999999999</v>
      </c>
      <c r="J70" s="5">
        <f t="shared" ref="J70:J92" si="9">WEEKDAY(B70,11)</f>
        <v>2</v>
      </c>
    </row>
    <row r="71" customHeight="1" spans="2:10">
      <c r="B71" s="4">
        <v>44790</v>
      </c>
      <c r="C71" s="5" t="s">
        <v>10</v>
      </c>
      <c r="D71" s="6" t="s">
        <v>11</v>
      </c>
      <c r="E71" s="7">
        <v>801.34</v>
      </c>
      <c r="F71" s="8">
        <v>913.25</v>
      </c>
      <c r="G71" s="9">
        <f t="shared" si="7"/>
        <v>0.139653580253076</v>
      </c>
      <c r="H71" s="10">
        <f t="array" ref="H71">IFERROR(_xlfn.IFS(AND(G71&gt;12%,G71&lt;20%),0.5%,G71&gt;20%,1.5%,G71&lt;12%,"")*F71,"")</f>
        <v>4.56625</v>
      </c>
      <c r="I71" s="8">
        <f t="shared" si="8"/>
        <v>111.91</v>
      </c>
      <c r="J71" s="5">
        <f t="shared" si="9"/>
        <v>3</v>
      </c>
    </row>
    <row r="72" customHeight="1" spans="2:10">
      <c r="B72" s="4">
        <v>44790</v>
      </c>
      <c r="C72" s="5" t="s">
        <v>12</v>
      </c>
      <c r="D72" s="6" t="s">
        <v>13</v>
      </c>
      <c r="E72" s="7">
        <v>1001.99</v>
      </c>
      <c r="F72" s="8">
        <v>1097</v>
      </c>
      <c r="G72" s="9">
        <f t="shared" si="7"/>
        <v>0.0948213056018523</v>
      </c>
      <c r="H72" s="10" t="str">
        <f t="array" ref="H72">IFERROR(_xlfn.IFS(AND(G72&gt;12%,G72&lt;20%),0.5%,G72&gt;20%,1.5%,G72&lt;12%,"")*F72,"")</f>
        <v/>
      </c>
      <c r="I72" s="8">
        <f t="shared" si="8"/>
        <v>95.01</v>
      </c>
      <c r="J72" s="5">
        <f t="shared" si="9"/>
        <v>3</v>
      </c>
    </row>
    <row r="73" customHeight="1" spans="2:10">
      <c r="B73" s="4">
        <v>44791</v>
      </c>
      <c r="C73" s="5" t="s">
        <v>10</v>
      </c>
      <c r="D73" s="6" t="s">
        <v>13</v>
      </c>
      <c r="E73" s="7">
        <v>1121.86</v>
      </c>
      <c r="F73" s="8">
        <v>1191.75</v>
      </c>
      <c r="G73" s="9">
        <f t="shared" si="7"/>
        <v>0.0622983259943309</v>
      </c>
      <c r="H73" s="10" t="str">
        <f t="array" ref="H73">IFERROR(_xlfn.IFS(AND(G73&gt;12%,G73&lt;20%),0.5%,G73&gt;20%,1.5%,G73&lt;12%,"")*F73,"")</f>
        <v/>
      </c>
      <c r="I73" s="8">
        <f t="shared" si="8"/>
        <v>69.8900000000001</v>
      </c>
      <c r="J73" s="5">
        <f t="shared" si="9"/>
        <v>4</v>
      </c>
    </row>
    <row r="74" customHeight="1" spans="2:10">
      <c r="B74" s="4">
        <v>44791</v>
      </c>
      <c r="C74" s="5" t="s">
        <v>12</v>
      </c>
      <c r="D74" s="6" t="s">
        <v>11</v>
      </c>
      <c r="E74" s="7">
        <v>776.22</v>
      </c>
      <c r="F74" s="8">
        <v>961.25</v>
      </c>
      <c r="G74" s="9">
        <f t="shared" si="7"/>
        <v>0.238373141635103</v>
      </c>
      <c r="H74" s="10">
        <f t="array" ref="H74">IFERROR(_xlfn.IFS(AND(G74&gt;12%,G74&lt;20%),0.5%,G74&gt;20%,1.5%,G74&lt;12%,"")*F74,"")</f>
        <v>14.41875</v>
      </c>
      <c r="I74" s="8">
        <f t="shared" si="8"/>
        <v>185.03</v>
      </c>
      <c r="J74" s="5">
        <f t="shared" si="9"/>
        <v>4</v>
      </c>
    </row>
    <row r="75" customHeight="1" spans="2:10">
      <c r="B75" s="4">
        <v>44792</v>
      </c>
      <c r="C75" s="5" t="s">
        <v>10</v>
      </c>
      <c r="D75" s="6" t="s">
        <v>11</v>
      </c>
      <c r="E75" s="7">
        <v>779.66</v>
      </c>
      <c r="F75" s="8">
        <v>900.75</v>
      </c>
      <c r="G75" s="9">
        <f t="shared" si="7"/>
        <v>0.155311289536465</v>
      </c>
      <c r="H75" s="10">
        <f t="array" ref="H75">IFERROR(_xlfn.IFS(AND(G75&gt;12%,G75&lt;20%),0.5%,G75&gt;20%,1.5%,G75&lt;12%,"")*F75,"")</f>
        <v>4.50375</v>
      </c>
      <c r="I75" s="8">
        <f t="shared" si="8"/>
        <v>121.09</v>
      </c>
      <c r="J75" s="5">
        <f t="shared" si="9"/>
        <v>5</v>
      </c>
    </row>
    <row r="76" customHeight="1" spans="2:10">
      <c r="B76" s="4">
        <v>44792</v>
      </c>
      <c r="C76" s="5" t="s">
        <v>12</v>
      </c>
      <c r="D76" s="6" t="s">
        <v>13</v>
      </c>
      <c r="E76" s="7">
        <v>850.14</v>
      </c>
      <c r="F76" s="8">
        <v>932.25</v>
      </c>
      <c r="G76" s="9">
        <f t="shared" si="7"/>
        <v>0.0965840920319006</v>
      </c>
      <c r="H76" s="10" t="str">
        <f t="array" ref="H76">IFERROR(_xlfn.IFS(AND(G76&gt;12%,G76&lt;20%),0.5%,G76&gt;20%,1.5%,G76&lt;12%,"")*F76,"")</f>
        <v/>
      </c>
      <c r="I76" s="8">
        <f t="shared" si="8"/>
        <v>82.11</v>
      </c>
      <c r="J76" s="5">
        <f t="shared" si="9"/>
        <v>5</v>
      </c>
    </row>
    <row r="77" customHeight="1" spans="2:10">
      <c r="B77" s="4">
        <v>44795</v>
      </c>
      <c r="C77" s="5" t="s">
        <v>10</v>
      </c>
      <c r="D77" s="6" t="s">
        <v>13</v>
      </c>
      <c r="E77" s="7">
        <v>896.25</v>
      </c>
      <c r="F77" s="8">
        <v>1008.25</v>
      </c>
      <c r="G77" s="9">
        <f t="shared" si="7"/>
        <v>0.124965132496513</v>
      </c>
      <c r="H77" s="10">
        <f t="array" ref="H77">IFERROR(_xlfn.IFS(AND(G77&gt;12%,G77&lt;20%),0.5%,G77&gt;20%,1.5%,G77&lt;12%,"")*F77,"")</f>
        <v>5.04125</v>
      </c>
      <c r="I77" s="8">
        <f t="shared" si="8"/>
        <v>112</v>
      </c>
      <c r="J77" s="5">
        <f t="shared" si="9"/>
        <v>1</v>
      </c>
    </row>
    <row r="78" customHeight="1" spans="2:10">
      <c r="B78" s="4">
        <v>44795</v>
      </c>
      <c r="C78" s="5" t="s">
        <v>12</v>
      </c>
      <c r="D78" s="6" t="s">
        <v>11</v>
      </c>
      <c r="E78" s="7">
        <v>1051</v>
      </c>
      <c r="F78" s="8">
        <v>1133</v>
      </c>
      <c r="G78" s="9">
        <f t="shared" si="7"/>
        <v>0.0780209324452902</v>
      </c>
      <c r="H78" s="10" t="str">
        <f t="array" ref="H78">IFERROR(_xlfn.IFS(AND(G78&gt;12%,G78&lt;20%),0.5%,G78&gt;20%,1.5%,G78&lt;12%,"")*F78,"")</f>
        <v/>
      </c>
      <c r="I78" s="8">
        <f t="shared" si="8"/>
        <v>82</v>
      </c>
      <c r="J78" s="5">
        <f t="shared" si="9"/>
        <v>1</v>
      </c>
    </row>
    <row r="79" customHeight="1" spans="2:10">
      <c r="B79" s="4">
        <v>44796</v>
      </c>
      <c r="C79" s="5" t="s">
        <v>10</v>
      </c>
      <c r="D79" s="6" t="s">
        <v>11</v>
      </c>
      <c r="E79" s="7">
        <v>1385.5</v>
      </c>
      <c r="F79" s="8">
        <v>1504.5</v>
      </c>
      <c r="G79" s="9">
        <f t="shared" si="7"/>
        <v>0.0858895705521472</v>
      </c>
      <c r="H79" s="10" t="str">
        <f t="array" ref="H79">IFERROR(_xlfn.IFS(AND(G79&gt;12%,G79&lt;20%),0.5%,G79&gt;20%,1.5%,G79&lt;12%,"")*F79,"")</f>
        <v/>
      </c>
      <c r="I79" s="8">
        <f t="shared" si="8"/>
        <v>119</v>
      </c>
      <c r="J79" s="5">
        <f t="shared" si="9"/>
        <v>2</v>
      </c>
    </row>
    <row r="80" customHeight="1" spans="2:10">
      <c r="B80" s="4">
        <v>44796</v>
      </c>
      <c r="C80" s="5" t="s">
        <v>12</v>
      </c>
      <c r="D80" s="6" t="s">
        <v>13</v>
      </c>
      <c r="E80" s="7">
        <v>1075.76</v>
      </c>
      <c r="F80" s="8">
        <v>1262.75</v>
      </c>
      <c r="G80" s="9">
        <f t="shared" si="7"/>
        <v>0.173821298430877</v>
      </c>
      <c r="H80" s="10">
        <f t="array" ref="H80">IFERROR(_xlfn.IFS(AND(G80&gt;12%,G80&lt;20%),0.5%,G80&gt;20%,1.5%,G80&lt;12%,"")*F80,"")</f>
        <v>6.31375</v>
      </c>
      <c r="I80" s="8">
        <f t="shared" si="8"/>
        <v>186.99</v>
      </c>
      <c r="J80" s="5">
        <f t="shared" si="9"/>
        <v>2</v>
      </c>
    </row>
    <row r="81" customHeight="1" spans="2:10">
      <c r="B81" s="4">
        <v>44797</v>
      </c>
      <c r="C81" s="5" t="s">
        <v>10</v>
      </c>
      <c r="D81" s="6" t="s">
        <v>13</v>
      </c>
      <c r="E81" s="7">
        <v>896.05</v>
      </c>
      <c r="F81" s="8">
        <v>957</v>
      </c>
      <c r="G81" s="9">
        <f t="shared" si="7"/>
        <v>0.0680207577702138</v>
      </c>
      <c r="H81" s="10" t="str">
        <f t="array" ref="H81">IFERROR(_xlfn.IFS(AND(G81&gt;12%,G81&lt;20%),0.5%,G81&gt;20%,1.5%,G81&lt;12%,"")*F81,"")</f>
        <v/>
      </c>
      <c r="I81" s="8">
        <f t="shared" si="8"/>
        <v>60.95</v>
      </c>
      <c r="J81" s="5">
        <f t="shared" si="9"/>
        <v>3</v>
      </c>
    </row>
    <row r="82" customHeight="1" spans="2:10">
      <c r="B82" s="4">
        <v>44797</v>
      </c>
      <c r="C82" s="5" t="s">
        <v>12</v>
      </c>
      <c r="D82" s="6" t="s">
        <v>11</v>
      </c>
      <c r="E82" s="7">
        <v>843.34</v>
      </c>
      <c r="F82" s="8">
        <v>1039.25</v>
      </c>
      <c r="G82" s="9">
        <f t="shared" si="7"/>
        <v>0.232302511442597</v>
      </c>
      <c r="H82" s="10">
        <f t="array" ref="H82">IFERROR(_xlfn.IFS(AND(G82&gt;12%,G82&lt;20%),0.5%,G82&gt;20%,1.5%,G82&lt;12%,"")*F82,"")</f>
        <v>15.58875</v>
      </c>
      <c r="I82" s="8">
        <f t="shared" si="8"/>
        <v>195.91</v>
      </c>
      <c r="J82" s="5">
        <f t="shared" si="9"/>
        <v>3</v>
      </c>
    </row>
    <row r="83" customHeight="1" spans="2:10">
      <c r="B83" s="4">
        <v>44798</v>
      </c>
      <c r="C83" s="5" t="s">
        <v>10</v>
      </c>
      <c r="D83" s="6" t="s">
        <v>11</v>
      </c>
      <c r="E83" s="7">
        <v>1211.66</v>
      </c>
      <c r="F83" s="8">
        <v>1325.75</v>
      </c>
      <c r="G83" s="9">
        <f t="shared" si="7"/>
        <v>0.0941600779096445</v>
      </c>
      <c r="H83" s="10" t="str">
        <f t="array" ref="H83">IFERROR(_xlfn.IFS(AND(G83&gt;12%,G83&lt;20%),0.5%,G83&gt;20%,1.5%,G83&lt;12%,"")*F83,"")</f>
        <v/>
      </c>
      <c r="I83" s="8">
        <f t="shared" si="8"/>
        <v>114.09</v>
      </c>
      <c r="J83" s="5">
        <f t="shared" si="9"/>
        <v>4</v>
      </c>
    </row>
    <row r="84" customHeight="1" spans="2:10">
      <c r="B84" s="4">
        <v>44798</v>
      </c>
      <c r="C84" s="5" t="s">
        <v>12</v>
      </c>
      <c r="D84" s="6" t="s">
        <v>13</v>
      </c>
      <c r="E84" s="7">
        <v>1357.2</v>
      </c>
      <c r="F84" s="8">
        <v>1463.25</v>
      </c>
      <c r="G84" s="9">
        <f t="shared" si="7"/>
        <v>0.0781388152077807</v>
      </c>
      <c r="H84" s="10" t="str">
        <f t="array" ref="H84">IFERROR(_xlfn.IFS(AND(G84&gt;12%,G84&lt;20%),0.5%,G84&gt;20%,1.5%,G84&lt;12%,"")*F84,"")</f>
        <v/>
      </c>
      <c r="I84" s="8">
        <f t="shared" si="8"/>
        <v>106.05</v>
      </c>
      <c r="J84" s="5">
        <f t="shared" si="9"/>
        <v>4</v>
      </c>
    </row>
    <row r="85" customHeight="1" spans="2:10">
      <c r="B85" s="4">
        <v>44799</v>
      </c>
      <c r="C85" s="5" t="s">
        <v>10</v>
      </c>
      <c r="D85" s="6" t="s">
        <v>11</v>
      </c>
      <c r="E85" s="7">
        <v>940.87</v>
      </c>
      <c r="F85" s="8">
        <v>1027.75</v>
      </c>
      <c r="G85" s="9">
        <f t="shared" si="7"/>
        <v>0.0923400682347189</v>
      </c>
      <c r="H85" s="10" t="str">
        <f t="array" ref="H85">IFERROR(_xlfn.IFS(AND(G85&gt;12%,G85&lt;20%),0.5%,G85&gt;20%,1.5%,G85&lt;12%,"")*F85,"")</f>
        <v/>
      </c>
      <c r="I85" s="8">
        <f t="shared" si="8"/>
        <v>86.88</v>
      </c>
      <c r="J85" s="5">
        <f t="shared" si="9"/>
        <v>5</v>
      </c>
    </row>
    <row r="86" customHeight="1" spans="2:10">
      <c r="B86" s="4">
        <v>44799</v>
      </c>
      <c r="C86" s="5" t="s">
        <v>12</v>
      </c>
      <c r="D86" s="6" t="s">
        <v>13</v>
      </c>
      <c r="E86" s="7">
        <v>1274.05</v>
      </c>
      <c r="F86" s="8">
        <v>1455</v>
      </c>
      <c r="G86" s="9">
        <f t="shared" si="7"/>
        <v>0.14202739295946</v>
      </c>
      <c r="H86" s="10">
        <f t="array" ref="H86">IFERROR(_xlfn.IFS(AND(G86&gt;12%,G86&lt;20%),0.5%,G86&gt;20%,1.5%,G86&lt;12%,"")*F86,"")</f>
        <v>7.275</v>
      </c>
      <c r="I86" s="8">
        <f t="shared" si="8"/>
        <v>180.95</v>
      </c>
      <c r="J86" s="5">
        <f t="shared" si="9"/>
        <v>5</v>
      </c>
    </row>
    <row r="87" customHeight="1" spans="2:10">
      <c r="B87" s="4">
        <v>44802</v>
      </c>
      <c r="C87" s="5" t="s">
        <v>10</v>
      </c>
      <c r="D87" s="6" t="s">
        <v>11</v>
      </c>
      <c r="E87" s="7">
        <v>1179.06</v>
      </c>
      <c r="F87" s="8">
        <v>1376</v>
      </c>
      <c r="G87" s="9">
        <f t="shared" si="7"/>
        <v>0.167031363967907</v>
      </c>
      <c r="H87" s="10">
        <f t="array" ref="H87">IFERROR(_xlfn.IFS(AND(G87&gt;12%,G87&lt;20%),0.5%,G87&gt;20%,1.5%,G87&lt;12%,"")*F87,"")</f>
        <v>6.88</v>
      </c>
      <c r="I87" s="8">
        <f t="shared" si="8"/>
        <v>196.94</v>
      </c>
      <c r="J87" s="5">
        <f t="shared" si="9"/>
        <v>1</v>
      </c>
    </row>
    <row r="88" customHeight="1" spans="2:10">
      <c r="B88" s="4">
        <v>44802</v>
      </c>
      <c r="C88" s="5" t="s">
        <v>12</v>
      </c>
      <c r="D88" s="6" t="s">
        <v>13</v>
      </c>
      <c r="E88" s="7">
        <v>774.2</v>
      </c>
      <c r="F88" s="8">
        <v>946.25</v>
      </c>
      <c r="G88" s="9">
        <f t="shared" si="7"/>
        <v>0.222229398088349</v>
      </c>
      <c r="H88" s="10">
        <f t="array" ref="H88">IFERROR(_xlfn.IFS(AND(G88&gt;12%,G88&lt;20%),0.5%,G88&gt;20%,1.5%,G88&lt;12%,"")*F88,"")</f>
        <v>14.19375</v>
      </c>
      <c r="I88" s="8">
        <f t="shared" si="8"/>
        <v>172.05</v>
      </c>
      <c r="J88" s="5">
        <f t="shared" si="9"/>
        <v>1</v>
      </c>
    </row>
    <row r="89" customHeight="1" spans="2:10">
      <c r="B89" s="4">
        <v>44803</v>
      </c>
      <c r="C89" s="5" t="s">
        <v>10</v>
      </c>
      <c r="D89" s="6" t="s">
        <v>13</v>
      </c>
      <c r="E89" s="7">
        <v>1350.48</v>
      </c>
      <c r="F89" s="8">
        <v>1509.5</v>
      </c>
      <c r="G89" s="9">
        <f t="shared" si="7"/>
        <v>0.117750725667911</v>
      </c>
      <c r="H89" s="10" t="str">
        <f t="array" ref="H89">IFERROR(_xlfn.IFS(AND(G89&gt;12%,G89&lt;20%),0.5%,G89&gt;20%,1.5%,G89&lt;12%,"")*F89,"")</f>
        <v/>
      </c>
      <c r="I89" s="8">
        <f t="shared" si="8"/>
        <v>159.02</v>
      </c>
      <c r="J89" s="5">
        <f t="shared" si="9"/>
        <v>2</v>
      </c>
    </row>
    <row r="90" customHeight="1" spans="2:10">
      <c r="B90" s="4">
        <v>44803</v>
      </c>
      <c r="C90" s="5" t="s">
        <v>12</v>
      </c>
      <c r="D90" s="6" t="s">
        <v>11</v>
      </c>
      <c r="E90" s="7">
        <v>1053.37</v>
      </c>
      <c r="F90" s="8">
        <v>1136.25</v>
      </c>
      <c r="G90" s="9">
        <f t="shared" si="7"/>
        <v>0.0786808054150015</v>
      </c>
      <c r="H90" s="10" t="str">
        <f t="array" ref="H90">IFERROR(_xlfn.IFS(AND(G90&gt;12%,G90&lt;20%),0.5%,G90&gt;20%,1.5%,G90&lt;12%,"")*F90,"")</f>
        <v/>
      </c>
      <c r="I90" s="8">
        <f t="shared" si="8"/>
        <v>82.8800000000001</v>
      </c>
      <c r="J90" s="5">
        <f t="shared" si="9"/>
        <v>2</v>
      </c>
    </row>
    <row r="91" customHeight="1" spans="2:10">
      <c r="B91" s="4">
        <v>44804</v>
      </c>
      <c r="C91" s="5" t="s">
        <v>10</v>
      </c>
      <c r="D91" s="6" t="s">
        <v>11</v>
      </c>
      <c r="E91" s="7">
        <v>1161.92</v>
      </c>
      <c r="F91" s="8">
        <v>1237</v>
      </c>
      <c r="G91" s="9">
        <f t="shared" si="7"/>
        <v>0.0646171853483888</v>
      </c>
      <c r="H91" s="10" t="str">
        <f t="array" ref="H91">IFERROR(_xlfn.IFS(AND(G91&gt;12%,G91&lt;20%),0.5%,G91&gt;20%,1.5%,G91&lt;12%,"")*F91,"")</f>
        <v/>
      </c>
      <c r="I91" s="8">
        <f t="shared" si="8"/>
        <v>75.0799999999999</v>
      </c>
      <c r="J91" s="5">
        <f t="shared" si="9"/>
        <v>3</v>
      </c>
    </row>
    <row r="92" customHeight="1" spans="2:10">
      <c r="B92" s="4">
        <v>44804</v>
      </c>
      <c r="C92" s="5" t="s">
        <v>12</v>
      </c>
      <c r="D92" s="6" t="s">
        <v>13</v>
      </c>
      <c r="E92" s="7">
        <v>951.93</v>
      </c>
      <c r="F92" s="8">
        <v>1136</v>
      </c>
      <c r="G92" s="9">
        <f t="shared" si="7"/>
        <v>0.193365058355131</v>
      </c>
      <c r="H92" s="10">
        <f t="array" ref="H92">IFERROR(_xlfn.IFS(AND(G92&gt;12%,G92&lt;20%),0.5%,G92&gt;20%,1.5%,G92&lt;12%,"")*F92,"")</f>
        <v>5.68</v>
      </c>
      <c r="I92" s="8">
        <f t="shared" si="8"/>
        <v>184.07</v>
      </c>
      <c r="J92" s="5">
        <f t="shared" si="9"/>
        <v>3</v>
      </c>
    </row>
    <row r="93" customHeight="1" spans="4:4">
      <c r="D93" s="24"/>
    </row>
    <row r="94" customHeight="1" spans="4:4">
      <c r="D94" s="24"/>
    </row>
    <row r="95" customHeight="1" spans="4:4">
      <c r="D95" s="24"/>
    </row>
    <row r="96" customHeight="1" spans="4:4">
      <c r="D96" s="24"/>
    </row>
    <row r="97" customHeight="1" spans="4:4">
      <c r="D97" s="24"/>
    </row>
    <row r="98" customHeight="1" spans="4:4">
      <c r="D98" s="24"/>
    </row>
    <row r="99" customHeight="1" spans="4:4">
      <c r="D99" s="24"/>
    </row>
    <row r="100" customHeight="1" spans="4:4">
      <c r="D100" s="24"/>
    </row>
    <row r="101" customHeight="1" spans="4:4">
      <c r="D101" s="24"/>
    </row>
    <row r="102" customHeight="1" spans="4:4">
      <c r="D102" s="24"/>
    </row>
    <row r="103" customHeight="1" spans="4:4">
      <c r="D103" s="24"/>
    </row>
    <row r="104" customHeight="1" spans="4:4">
      <c r="D104" s="24"/>
    </row>
    <row r="105" customHeight="1" spans="4:4">
      <c r="D105" s="24"/>
    </row>
  </sheetData>
  <mergeCells count="6">
    <mergeCell ref="B2:J2"/>
    <mergeCell ref="N21:O21"/>
    <mergeCell ref="N27:O27"/>
    <mergeCell ref="M21:M22"/>
    <mergeCell ref="M27:M28"/>
    <mergeCell ref="P27:P28"/>
  </mergeCells>
  <conditionalFormatting sqref="M34:M38 P34:P38">
    <cfRule type="top10" dxfId="0" priority="2" rank="1"/>
  </conditionalFormatting>
  <conditionalFormatting sqref="M45:M49 P45:P49">
    <cfRule type="top10" dxfId="0" priority="1" rank="1"/>
  </conditionalFormatting>
  <pageMargins left="0.7" right="0.7" top="0.75" bottom="0.75" header="0.3" footer="0.3"/>
  <pageSetup paperSize="1"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Problem</vt:lpstr>
      <vt:lpstr>Reference Data</vt:lpstr>
      <vt:lpstr>Solution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Rafi</dc:creator>
  <cp:lastModifiedBy>DejeyD</cp:lastModifiedBy>
  <dcterms:created xsi:type="dcterms:W3CDTF">2015-06-05T23:47:00Z</dcterms:created>
  <dcterms:modified xsi:type="dcterms:W3CDTF">2024-09-17T12:17:22Z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1033-5.7.3.8096</vt:lpwstr>
  </property>
</Properties>
</file>